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<sst xmlns="http://schemas.openxmlformats.org/spreadsheetml/2006/main" count="283" uniqueCount="42">
  <si>
    <t>附件1：儋州市人民医院2023年“聚四方之才，共建自贸港”考核招聘编内工作人员面试成绩表</t>
  </si>
  <si>
    <t>序号</t>
  </si>
  <si>
    <t>报考号</t>
  </si>
  <si>
    <t>报考岗位</t>
  </si>
  <si>
    <t>姓名</t>
  </si>
  <si>
    <t>面试成绩</t>
  </si>
  <si>
    <t>备注</t>
  </si>
  <si>
    <t>0135_护士专技岗</t>
  </si>
  <si>
    <t>缺考</t>
  </si>
  <si>
    <t>陈云青</t>
  </si>
  <si>
    <t>0102_泌尿外科医师专技岗2</t>
  </si>
  <si>
    <t>0124_普通外科医师专技岗</t>
  </si>
  <si>
    <t>0126_泌尿外科医师专技岗</t>
  </si>
  <si>
    <t>0127_骨科医师专技岗</t>
  </si>
  <si>
    <t>0106_放射科医师专技岗2</t>
  </si>
  <si>
    <t>0108_放射科医师专技岗</t>
  </si>
  <si>
    <t>0109_口腔科医师专技岗</t>
  </si>
  <si>
    <t>0110_麻醉科医师专技岗</t>
  </si>
  <si>
    <t>0111_超声医学科医师专技岗</t>
  </si>
  <si>
    <t>0112_妇产科医师专技岗</t>
  </si>
  <si>
    <t>0113_病理科医师专技岗</t>
  </si>
  <si>
    <t>0114_急诊科医师专技岗</t>
  </si>
  <si>
    <t>0115_儿科医师专技岗</t>
  </si>
  <si>
    <t>0116_耳鼻喉科医师专技岗</t>
  </si>
  <si>
    <t>0118_精神病科医师专技岗</t>
  </si>
  <si>
    <t>0128_中医科医师专技岗2</t>
  </si>
  <si>
    <t>0136_产科医师专技岗</t>
  </si>
  <si>
    <t>0103_消化内科医师专技岗2</t>
  </si>
  <si>
    <t>0104_内分泌科医师专技岗2</t>
  </si>
  <si>
    <t>0107_呼吸内科医师专技岗2</t>
  </si>
  <si>
    <t>0117_呼吸内科医师专技岗</t>
  </si>
  <si>
    <t>0119_消化内科医师专技岗</t>
  </si>
  <si>
    <t>0120_内分泌科医师专技岗</t>
  </si>
  <si>
    <t>0121_肾内科医师专技岗</t>
  </si>
  <si>
    <t>0122_神经内科医师专技岗</t>
  </si>
  <si>
    <t>0123_内科医师专技岗</t>
  </si>
  <si>
    <t>0129_超声医学科技师专技岗</t>
  </si>
  <si>
    <t>0130_康复医学科技师专技岗</t>
  </si>
  <si>
    <t>0131_心理治疗技师专技岗</t>
  </si>
  <si>
    <t>0132_放射科技师专技岗</t>
  </si>
  <si>
    <t>0133_检验科技师专技岗</t>
  </si>
  <si>
    <t>0134_药剂科药师专技岗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</si>
</sst>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7"/>
  <sheetViews>
    <sheetView tabSelected="1" workbookViewId="0" topLeftCell="A1">
      <selection activeCell="L10" sqref="L10"/>
    </sheetView>
  </sheetViews>
  <sheetFormatPr defaultColWidth="9.00390625" defaultRowHeight="15"/>
  <cols>
    <col min="1" max="1" width="7.8515625" style="2" customWidth="1"/>
    <col min="2" max="2" width="29.7109375" style="2" customWidth="1"/>
    <col min="3" max="3" width="30.00390625" style="2" customWidth="1"/>
    <col min="4" max="4" width="12.421875" style="2" customWidth="1"/>
    <col min="5" max="16384" width="9.00390625" style="2" customWidth="1"/>
  </cols>
  <sheetData>
    <row r="1" spans="1:6" ht="52.5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</row>
    <row r="3" spans="1:6" ht="14.25">
      <c r="A3" s="7">
        <v>1</v>
      </c>
      <c r="B3" s="8" t="str">
        <f>"530220230602200642111536"</f>
        <v>530220230602200642111536</v>
      </c>
      <c r="C3" s="8" t="s">
        <v>7</v>
      </c>
      <c r="D3" s="8" t="str">
        <f>"王心洁"</f>
        <v>王心洁</v>
      </c>
      <c r="E3" s="7">
        <v>76.83</v>
      </c>
      <c r="F3" s="7"/>
    </row>
    <row r="4" spans="1:6" ht="14.25">
      <c r="A4" s="7">
        <v>2</v>
      </c>
      <c r="B4" s="8" t="str">
        <f>"530220230602102801109811"</f>
        <v>530220230602102801109811</v>
      </c>
      <c r="C4" s="8" t="s">
        <v>7</v>
      </c>
      <c r="D4" s="8" t="str">
        <f>"李贤妮"</f>
        <v>李贤妮</v>
      </c>
      <c r="E4" s="7">
        <v>76.5</v>
      </c>
      <c r="F4" s="7"/>
    </row>
    <row r="5" spans="1:6" ht="14.25">
      <c r="A5" s="7">
        <v>3</v>
      </c>
      <c r="B5" s="8" t="str">
        <f>"53022023052514564172901"</f>
        <v>53022023052514564172901</v>
      </c>
      <c r="C5" s="8" t="s">
        <v>7</v>
      </c>
      <c r="D5" s="8" t="str">
        <f>"陈秋萍"</f>
        <v>陈秋萍</v>
      </c>
      <c r="E5" s="7">
        <v>76.33</v>
      </c>
      <c r="F5" s="7"/>
    </row>
    <row r="6" spans="1:6" ht="14.25">
      <c r="A6" s="7">
        <v>4</v>
      </c>
      <c r="B6" s="8" t="str">
        <f>"530220230608112459124236"</f>
        <v>530220230608112459124236</v>
      </c>
      <c r="C6" s="8" t="s">
        <v>7</v>
      </c>
      <c r="D6" s="8" t="str">
        <f>"曾丽珍"</f>
        <v>曾丽珍</v>
      </c>
      <c r="E6" s="7">
        <v>76</v>
      </c>
      <c r="F6" s="7"/>
    </row>
    <row r="7" spans="1:6" ht="14.25">
      <c r="A7" s="7">
        <v>5</v>
      </c>
      <c r="B7" s="8" t="str">
        <f>"530220230606111225119799"</f>
        <v>530220230606111225119799</v>
      </c>
      <c r="C7" s="8" t="s">
        <v>7</v>
      </c>
      <c r="D7" s="8" t="str">
        <f>"何素霞"</f>
        <v>何素霞</v>
      </c>
      <c r="E7" s="7">
        <v>75.83</v>
      </c>
      <c r="F7" s="7"/>
    </row>
    <row r="8" spans="1:6" ht="14.25">
      <c r="A8" s="7">
        <v>6</v>
      </c>
      <c r="B8" s="8" t="str">
        <f>"53022023052611041679064"</f>
        <v>53022023052611041679064</v>
      </c>
      <c r="C8" s="8" t="s">
        <v>7</v>
      </c>
      <c r="D8" s="8" t="str">
        <f>"羊玉芳"</f>
        <v>羊玉芳</v>
      </c>
      <c r="E8" s="7">
        <v>75.5</v>
      </c>
      <c r="F8" s="7"/>
    </row>
    <row r="9" spans="1:6" ht="14.25">
      <c r="A9" s="7">
        <v>7</v>
      </c>
      <c r="B9" s="8" t="str">
        <f>"53022023053009360796270"</f>
        <v>53022023053009360796270</v>
      </c>
      <c r="C9" s="8" t="s">
        <v>7</v>
      </c>
      <c r="D9" s="8" t="str">
        <f>"符连秀"</f>
        <v>符连秀</v>
      </c>
      <c r="E9" s="7">
        <v>75.17</v>
      </c>
      <c r="F9" s="7"/>
    </row>
    <row r="10" spans="1:6" ht="14.25">
      <c r="A10" s="7">
        <v>8</v>
      </c>
      <c r="B10" s="8" t="str">
        <f>"53022023052408560163883"</f>
        <v>53022023052408560163883</v>
      </c>
      <c r="C10" s="8" t="s">
        <v>7</v>
      </c>
      <c r="D10" s="8" t="str">
        <f>"黄贞"</f>
        <v>黄贞</v>
      </c>
      <c r="E10" s="7">
        <v>74.83</v>
      </c>
      <c r="F10" s="7"/>
    </row>
    <row r="11" spans="1:6" ht="14.25">
      <c r="A11" s="7">
        <v>9</v>
      </c>
      <c r="B11" s="8" t="str">
        <f>"53022023052816123387883"</f>
        <v>53022023052816123387883</v>
      </c>
      <c r="C11" s="8" t="s">
        <v>7</v>
      </c>
      <c r="D11" s="8" t="str">
        <f>"陈金连"</f>
        <v>陈金连</v>
      </c>
      <c r="E11" s="7">
        <v>74.67</v>
      </c>
      <c r="F11" s="7"/>
    </row>
    <row r="12" spans="1:6" ht="14.25">
      <c r="A12" s="7">
        <v>10</v>
      </c>
      <c r="B12" s="8" t="str">
        <f>"530220230609083356125350"</f>
        <v>530220230609083356125350</v>
      </c>
      <c r="C12" s="8" t="s">
        <v>7</v>
      </c>
      <c r="D12" s="8" t="str">
        <f>"李玲玲"</f>
        <v>李玲玲</v>
      </c>
      <c r="E12" s="7">
        <v>74.33</v>
      </c>
      <c r="F12" s="7"/>
    </row>
    <row r="13" spans="1:6" ht="14.25">
      <c r="A13" s="7">
        <v>11</v>
      </c>
      <c r="B13" s="8" t="str">
        <f>"530220230603184928113034"</f>
        <v>530220230603184928113034</v>
      </c>
      <c r="C13" s="8" t="s">
        <v>7</v>
      </c>
      <c r="D13" s="8" t="str">
        <f>"黄春燕"</f>
        <v>黄春燕</v>
      </c>
      <c r="E13" s="7">
        <v>74.33</v>
      </c>
      <c r="F13" s="7"/>
    </row>
    <row r="14" spans="1:6" ht="14.25">
      <c r="A14" s="7">
        <v>12</v>
      </c>
      <c r="B14" s="8" t="str">
        <f>"530220230606082833119053"</f>
        <v>530220230606082833119053</v>
      </c>
      <c r="C14" s="8" t="s">
        <v>7</v>
      </c>
      <c r="D14" s="8" t="str">
        <f>"郑凤仙"</f>
        <v>郑凤仙</v>
      </c>
      <c r="E14" s="7">
        <v>74</v>
      </c>
      <c r="F14" s="7"/>
    </row>
    <row r="15" spans="1:6" ht="14.25">
      <c r="A15" s="7">
        <v>13</v>
      </c>
      <c r="B15" s="8" t="str">
        <f>"53022023052612242179714"</f>
        <v>53022023052612242179714</v>
      </c>
      <c r="C15" s="8" t="s">
        <v>7</v>
      </c>
      <c r="D15" s="8" t="str">
        <f>"骆美镜"</f>
        <v>骆美镜</v>
      </c>
      <c r="E15" s="7">
        <v>73.5</v>
      </c>
      <c r="F15" s="7"/>
    </row>
    <row r="16" spans="1:6" ht="14.25">
      <c r="A16" s="7">
        <v>14</v>
      </c>
      <c r="B16" s="8" t="str">
        <f>"530220230609151619125711"</f>
        <v>530220230609151619125711</v>
      </c>
      <c r="C16" s="8" t="s">
        <v>7</v>
      </c>
      <c r="D16" s="8" t="str">
        <f>"吴泽妃"</f>
        <v>吴泽妃</v>
      </c>
      <c r="E16" s="7">
        <v>73.33</v>
      </c>
      <c r="F16" s="7"/>
    </row>
    <row r="17" spans="1:6" ht="14.25">
      <c r="A17" s="7">
        <v>15</v>
      </c>
      <c r="B17" s="8" t="str">
        <f>"530220230608205350125138"</f>
        <v>530220230608205350125138</v>
      </c>
      <c r="C17" s="8" t="s">
        <v>7</v>
      </c>
      <c r="D17" s="8" t="str">
        <f>"林冠妃"</f>
        <v>林冠妃</v>
      </c>
      <c r="E17" s="7">
        <v>72.83</v>
      </c>
      <c r="F17" s="7"/>
    </row>
    <row r="18" spans="1:6" ht="14.25">
      <c r="A18" s="7">
        <v>16</v>
      </c>
      <c r="B18" s="8" t="str">
        <f>"530220230606232431121841"</f>
        <v>530220230606232431121841</v>
      </c>
      <c r="C18" s="8" t="s">
        <v>7</v>
      </c>
      <c r="D18" s="8" t="str">
        <f>"李教女"</f>
        <v>李教女</v>
      </c>
      <c r="E18" s="7">
        <v>72.83</v>
      </c>
      <c r="F18" s="7"/>
    </row>
    <row r="19" spans="1:6" ht="14.25">
      <c r="A19" s="7">
        <v>17</v>
      </c>
      <c r="B19" s="8" t="str">
        <f>"530220230603133358112504"</f>
        <v>530220230603133358112504</v>
      </c>
      <c r="C19" s="8" t="s">
        <v>7</v>
      </c>
      <c r="D19" s="8" t="str">
        <f>"王翠花"</f>
        <v>王翠花</v>
      </c>
      <c r="E19" s="7">
        <v>72.67</v>
      </c>
      <c r="F19" s="7"/>
    </row>
    <row r="20" spans="1:6" ht="14.25">
      <c r="A20" s="7">
        <v>18</v>
      </c>
      <c r="B20" s="8" t="str">
        <f>"530220230605200431118306"</f>
        <v>530220230605200431118306</v>
      </c>
      <c r="C20" s="8" t="s">
        <v>7</v>
      </c>
      <c r="D20" s="8" t="str">
        <f>"谢美霞"</f>
        <v>谢美霞</v>
      </c>
      <c r="E20" s="7">
        <v>72.67</v>
      </c>
      <c r="F20" s="7"/>
    </row>
    <row r="21" spans="1:6" ht="14.25">
      <c r="A21" s="7">
        <v>19</v>
      </c>
      <c r="B21" s="8" t="str">
        <f>"530220230606133015120286"</f>
        <v>530220230606133015120286</v>
      </c>
      <c r="C21" s="8" t="s">
        <v>7</v>
      </c>
      <c r="D21" s="8" t="str">
        <f>"郑家莲"</f>
        <v>郑家莲</v>
      </c>
      <c r="E21" s="7">
        <v>72.17</v>
      </c>
      <c r="F21" s="7"/>
    </row>
    <row r="22" spans="1:6" ht="14.25">
      <c r="A22" s="7">
        <v>20</v>
      </c>
      <c r="B22" s="8" t="str">
        <f>"530220230605170210117826"</f>
        <v>530220230605170210117826</v>
      </c>
      <c r="C22" s="8" t="s">
        <v>7</v>
      </c>
      <c r="D22" s="8" t="str">
        <f>"邓国月"</f>
        <v>邓国月</v>
      </c>
      <c r="E22" s="7">
        <v>72.17</v>
      </c>
      <c r="F22" s="7"/>
    </row>
    <row r="23" spans="1:6" ht="14.25">
      <c r="A23" s="7">
        <v>21</v>
      </c>
      <c r="B23" s="8" t="str">
        <f>"53022023052617371181991"</f>
        <v>53022023052617371181991</v>
      </c>
      <c r="C23" s="8" t="s">
        <v>7</v>
      </c>
      <c r="D23" s="8" t="str">
        <f>"相云燕"</f>
        <v>相云燕</v>
      </c>
      <c r="E23" s="7">
        <v>72</v>
      </c>
      <c r="F23" s="7"/>
    </row>
    <row r="24" spans="1:6" ht="14.25">
      <c r="A24" s="7">
        <v>22</v>
      </c>
      <c r="B24" s="8" t="str">
        <f>"530220230602165447111093"</f>
        <v>530220230602165447111093</v>
      </c>
      <c r="C24" s="8" t="s">
        <v>7</v>
      </c>
      <c r="D24" s="8" t="str">
        <f>"王慧"</f>
        <v>王慧</v>
      </c>
      <c r="E24" s="7">
        <v>71.83</v>
      </c>
      <c r="F24" s="7"/>
    </row>
    <row r="25" spans="1:6" ht="14.25">
      <c r="A25" s="7">
        <v>23</v>
      </c>
      <c r="B25" s="8" t="str">
        <f>"530220230606083850119087"</f>
        <v>530220230606083850119087</v>
      </c>
      <c r="C25" s="8" t="s">
        <v>7</v>
      </c>
      <c r="D25" s="8" t="str">
        <f>"钟绵慧"</f>
        <v>钟绵慧</v>
      </c>
      <c r="E25" s="7">
        <v>71.5</v>
      </c>
      <c r="F25" s="7"/>
    </row>
    <row r="26" spans="1:6" ht="14.25">
      <c r="A26" s="7">
        <v>24</v>
      </c>
      <c r="B26" s="8" t="str">
        <f>"530220230603192223113077"</f>
        <v>530220230603192223113077</v>
      </c>
      <c r="C26" s="8" t="s">
        <v>7</v>
      </c>
      <c r="D26" s="8" t="str">
        <f>"宋雪芬"</f>
        <v>宋雪芬</v>
      </c>
      <c r="E26" s="7">
        <v>71.33</v>
      </c>
      <c r="F26" s="7"/>
    </row>
    <row r="27" spans="1:6" ht="14.25">
      <c r="A27" s="7">
        <v>25</v>
      </c>
      <c r="B27" s="8" t="str">
        <f>"53022023052321102663131"</f>
        <v>53022023052321102663131</v>
      </c>
      <c r="C27" s="8" t="s">
        <v>7</v>
      </c>
      <c r="D27" s="8" t="str">
        <f>"林奇英"</f>
        <v>林奇英</v>
      </c>
      <c r="E27" s="7">
        <v>71.17</v>
      </c>
      <c r="F27" s="7"/>
    </row>
    <row r="28" spans="1:6" ht="14.25">
      <c r="A28" s="7">
        <v>26</v>
      </c>
      <c r="B28" s="8" t="str">
        <f>"53022023052510420370532"</f>
        <v>53022023052510420370532</v>
      </c>
      <c r="C28" s="8" t="s">
        <v>7</v>
      </c>
      <c r="D28" s="8" t="str">
        <f>"陈献斌"</f>
        <v>陈献斌</v>
      </c>
      <c r="E28" s="7">
        <v>71.17</v>
      </c>
      <c r="F28" s="7"/>
    </row>
    <row r="29" spans="1:6" ht="14.25">
      <c r="A29" s="7">
        <v>27</v>
      </c>
      <c r="B29" s="8" t="str">
        <f>"53022023052415543866463"</f>
        <v>53022023052415543866463</v>
      </c>
      <c r="C29" s="8" t="s">
        <v>7</v>
      </c>
      <c r="D29" s="8" t="str">
        <f>"郭丽"</f>
        <v>郭丽</v>
      </c>
      <c r="E29" s="7">
        <v>70.5</v>
      </c>
      <c r="F29" s="7"/>
    </row>
    <row r="30" spans="1:6" ht="14.25">
      <c r="A30" s="7">
        <v>28</v>
      </c>
      <c r="B30" s="8" t="str">
        <f>"53022023052511212071112"</f>
        <v>53022023052511212071112</v>
      </c>
      <c r="C30" s="8" t="s">
        <v>7</v>
      </c>
      <c r="D30" s="8" t="str">
        <f>"王芹"</f>
        <v>王芹</v>
      </c>
      <c r="E30" s="7">
        <v>70.33</v>
      </c>
      <c r="F30" s="7"/>
    </row>
    <row r="31" spans="1:6" ht="14.25">
      <c r="A31" s="7">
        <v>29</v>
      </c>
      <c r="B31" s="8" t="str">
        <f>"53022023052310315960448"</f>
        <v>53022023052310315960448</v>
      </c>
      <c r="C31" s="8" t="s">
        <v>7</v>
      </c>
      <c r="D31" s="8" t="str">
        <f>"陈赛花"</f>
        <v>陈赛花</v>
      </c>
      <c r="E31" s="7">
        <v>70.33</v>
      </c>
      <c r="F31" s="7"/>
    </row>
    <row r="32" spans="1:6" ht="14.25">
      <c r="A32" s="7">
        <v>30</v>
      </c>
      <c r="B32" s="8" t="str">
        <f>"53022023052910201790673"</f>
        <v>53022023052910201790673</v>
      </c>
      <c r="C32" s="8" t="s">
        <v>7</v>
      </c>
      <c r="D32" s="8" t="str">
        <f>"邱红冬"</f>
        <v>邱红冬</v>
      </c>
      <c r="E32" s="7">
        <v>70.17</v>
      </c>
      <c r="F32" s="7"/>
    </row>
    <row r="33" spans="1:6" ht="14.25">
      <c r="A33" s="7">
        <v>31</v>
      </c>
      <c r="B33" s="8" t="str">
        <f>"53022023052614563580750"</f>
        <v>53022023052614563580750</v>
      </c>
      <c r="C33" s="8" t="s">
        <v>7</v>
      </c>
      <c r="D33" s="8" t="str">
        <f>"冯月敏"</f>
        <v>冯月敏</v>
      </c>
      <c r="E33" s="7">
        <v>69.67</v>
      </c>
      <c r="F33" s="7"/>
    </row>
    <row r="34" spans="1:6" ht="14.25">
      <c r="A34" s="7">
        <v>32</v>
      </c>
      <c r="B34" s="8" t="str">
        <f>"53022023052320533763065"</f>
        <v>53022023052320533763065</v>
      </c>
      <c r="C34" s="8" t="s">
        <v>7</v>
      </c>
      <c r="D34" s="8" t="str">
        <f>"黄琳"</f>
        <v>黄琳</v>
      </c>
      <c r="E34" s="7">
        <v>69.17</v>
      </c>
      <c r="F34" s="7"/>
    </row>
    <row r="35" spans="1:6" ht="14.25">
      <c r="A35" s="7">
        <v>33</v>
      </c>
      <c r="B35" s="8" t="str">
        <f>"530220230606135126120347"</f>
        <v>530220230606135126120347</v>
      </c>
      <c r="C35" s="8" t="s">
        <v>7</v>
      </c>
      <c r="D35" s="8" t="str">
        <f>"蔡秋玲"</f>
        <v>蔡秋玲</v>
      </c>
      <c r="E35" s="7">
        <v>69.17</v>
      </c>
      <c r="F35" s="7"/>
    </row>
    <row r="36" spans="1:6" ht="14.25">
      <c r="A36" s="7">
        <v>34</v>
      </c>
      <c r="B36" s="8" t="str">
        <f>"53022023052822581489190"</f>
        <v>53022023052822581489190</v>
      </c>
      <c r="C36" s="8" t="s">
        <v>7</v>
      </c>
      <c r="D36" s="8" t="str">
        <f>"唐琳"</f>
        <v>唐琳</v>
      </c>
      <c r="E36" s="7">
        <v>68.67</v>
      </c>
      <c r="F36" s="7"/>
    </row>
    <row r="37" spans="1:6" ht="14.25">
      <c r="A37" s="7">
        <v>35</v>
      </c>
      <c r="B37" s="8" t="str">
        <f>"53022023052308495159868"</f>
        <v>53022023052308495159868</v>
      </c>
      <c r="C37" s="8" t="s">
        <v>7</v>
      </c>
      <c r="D37" s="8" t="str">
        <f>"陈红姬"</f>
        <v>陈红姬</v>
      </c>
      <c r="E37" s="7">
        <v>68.5</v>
      </c>
      <c r="F37" s="7"/>
    </row>
    <row r="38" spans="1:6" ht="14.25">
      <c r="A38" s="7">
        <v>36</v>
      </c>
      <c r="B38" s="8" t="str">
        <f>"530220230603181816112986"</f>
        <v>530220230603181816112986</v>
      </c>
      <c r="C38" s="8" t="s">
        <v>7</v>
      </c>
      <c r="D38" s="8" t="str">
        <f>"谢丽"</f>
        <v>谢丽</v>
      </c>
      <c r="E38" s="7">
        <v>68.33</v>
      </c>
      <c r="F38" s="7"/>
    </row>
    <row r="39" spans="1:6" ht="14.25">
      <c r="A39" s="7">
        <v>37</v>
      </c>
      <c r="B39" s="8" t="str">
        <f>"530220230607000313121896"</f>
        <v>530220230607000313121896</v>
      </c>
      <c r="C39" s="8" t="s">
        <v>7</v>
      </c>
      <c r="D39" s="8" t="str">
        <f>"谢教萱"</f>
        <v>谢教萱</v>
      </c>
      <c r="E39" s="7">
        <v>68.17</v>
      </c>
      <c r="F39" s="7"/>
    </row>
    <row r="40" spans="1:6" ht="14.25">
      <c r="A40" s="7">
        <v>38</v>
      </c>
      <c r="B40" s="8" t="str">
        <f>"530220230607112207122367"</f>
        <v>530220230607112207122367</v>
      </c>
      <c r="C40" s="8" t="s">
        <v>7</v>
      </c>
      <c r="D40" s="8" t="str">
        <f>"李如莲"</f>
        <v>李如莲</v>
      </c>
      <c r="E40" s="7">
        <v>67.17</v>
      </c>
      <c r="F40" s="7"/>
    </row>
    <row r="41" spans="1:6" ht="14.25">
      <c r="A41" s="7">
        <v>39</v>
      </c>
      <c r="B41" s="8" t="str">
        <f>"53022023052910110090566"</f>
        <v>53022023052910110090566</v>
      </c>
      <c r="C41" s="8" t="s">
        <v>7</v>
      </c>
      <c r="D41" s="8" t="str">
        <f>"邱丹丹"</f>
        <v>邱丹丹</v>
      </c>
      <c r="E41" s="7">
        <v>66.17</v>
      </c>
      <c r="F41" s="7"/>
    </row>
    <row r="42" spans="1:6" ht="14.25">
      <c r="A42" s="7">
        <v>40</v>
      </c>
      <c r="B42" s="8" t="str">
        <f>"53022023052414140365849"</f>
        <v>53022023052414140365849</v>
      </c>
      <c r="C42" s="8" t="s">
        <v>7</v>
      </c>
      <c r="D42" s="8" t="str">
        <f>"羊小欢"</f>
        <v>羊小欢</v>
      </c>
      <c r="E42" s="7">
        <v>66.17</v>
      </c>
      <c r="F42" s="7"/>
    </row>
    <row r="43" spans="1:6" ht="14.25">
      <c r="A43" s="7">
        <v>41</v>
      </c>
      <c r="B43" s="8" t="str">
        <f>"53022023052421532268320"</f>
        <v>53022023052421532268320</v>
      </c>
      <c r="C43" s="8" t="s">
        <v>7</v>
      </c>
      <c r="D43" s="8" t="str">
        <f>"林琳"</f>
        <v>林琳</v>
      </c>
      <c r="E43" s="7">
        <v>66.17</v>
      </c>
      <c r="F43" s="7"/>
    </row>
    <row r="44" spans="1:6" ht="14.25">
      <c r="A44" s="7">
        <v>42</v>
      </c>
      <c r="B44" s="8" t="str">
        <f>"53022023052411015464866"</f>
        <v>53022023052411015464866</v>
      </c>
      <c r="C44" s="8" t="s">
        <v>7</v>
      </c>
      <c r="D44" s="8" t="str">
        <f>"林造翠"</f>
        <v>林造翠</v>
      </c>
      <c r="E44" s="7">
        <v>65.83</v>
      </c>
      <c r="F44" s="7"/>
    </row>
    <row r="45" spans="1:6" ht="14.25">
      <c r="A45" s="7">
        <v>43</v>
      </c>
      <c r="B45" s="8" t="str">
        <f>"53022023052412193265363"</f>
        <v>53022023052412193265363</v>
      </c>
      <c r="C45" s="8" t="s">
        <v>7</v>
      </c>
      <c r="D45" s="8" t="str">
        <f>"刘文"</f>
        <v>刘文</v>
      </c>
      <c r="E45" s="7">
        <v>65.83</v>
      </c>
      <c r="F45" s="7"/>
    </row>
    <row r="46" spans="1:6" ht="14.25">
      <c r="A46" s="7">
        <v>44</v>
      </c>
      <c r="B46" s="8" t="str">
        <f>"53022023052420184167788"</f>
        <v>53022023052420184167788</v>
      </c>
      <c r="C46" s="8" t="s">
        <v>7</v>
      </c>
      <c r="D46" s="8" t="str">
        <f>"符桂燕"</f>
        <v>符桂燕</v>
      </c>
      <c r="E46" s="7">
        <v>65.83</v>
      </c>
      <c r="F46" s="7"/>
    </row>
    <row r="47" spans="1:6" ht="14.25">
      <c r="A47" s="7">
        <v>45</v>
      </c>
      <c r="B47" s="8" t="str">
        <f>"530220230608094459124008"</f>
        <v>530220230608094459124008</v>
      </c>
      <c r="C47" s="8" t="s">
        <v>7</v>
      </c>
      <c r="D47" s="8" t="str">
        <f>"谭燕琴"</f>
        <v>谭燕琴</v>
      </c>
      <c r="E47" s="7">
        <v>65.83</v>
      </c>
      <c r="F47" s="7"/>
    </row>
    <row r="48" spans="1:6" ht="14.25">
      <c r="A48" s="7">
        <v>46</v>
      </c>
      <c r="B48" s="8" t="str">
        <f>"53022023052310503160546"</f>
        <v>53022023052310503160546</v>
      </c>
      <c r="C48" s="8" t="s">
        <v>7</v>
      </c>
      <c r="D48" s="8" t="str">
        <f>"钟新玲"</f>
        <v>钟新玲</v>
      </c>
      <c r="E48" s="7">
        <v>65.67</v>
      </c>
      <c r="F48" s="7"/>
    </row>
    <row r="49" spans="1:6" ht="14.25">
      <c r="A49" s="7">
        <v>47</v>
      </c>
      <c r="B49" s="8" t="str">
        <f>"53022023052516304273941"</f>
        <v>53022023052516304273941</v>
      </c>
      <c r="C49" s="8" t="s">
        <v>7</v>
      </c>
      <c r="D49" s="8" t="str">
        <f>"王金凤"</f>
        <v>王金凤</v>
      </c>
      <c r="E49" s="7">
        <v>65.33</v>
      </c>
      <c r="F49" s="7"/>
    </row>
    <row r="50" spans="1:6" ht="14.25">
      <c r="A50" s="7">
        <v>48</v>
      </c>
      <c r="B50" s="8" t="str">
        <f>"53022023052311263460736"</f>
        <v>53022023052311263460736</v>
      </c>
      <c r="C50" s="8" t="s">
        <v>7</v>
      </c>
      <c r="D50" s="8" t="str">
        <f>"甘江香"</f>
        <v>甘江香</v>
      </c>
      <c r="E50" s="7">
        <v>65.33</v>
      </c>
      <c r="F50" s="7"/>
    </row>
    <row r="51" spans="1:6" ht="14.25">
      <c r="A51" s="7">
        <v>49</v>
      </c>
      <c r="B51" s="8" t="str">
        <f>"530220230602170036111116"</f>
        <v>530220230602170036111116</v>
      </c>
      <c r="C51" s="8" t="s">
        <v>7</v>
      </c>
      <c r="D51" s="8" t="str">
        <f>"李垚垚"</f>
        <v>李垚垚</v>
      </c>
      <c r="E51" s="7">
        <v>65.17</v>
      </c>
      <c r="F51" s="7"/>
    </row>
    <row r="52" spans="1:6" ht="14.25">
      <c r="A52" s="7">
        <v>50</v>
      </c>
      <c r="B52" s="8" t="str">
        <f>"53022023052413385065708"</f>
        <v>53022023052413385065708</v>
      </c>
      <c r="C52" s="8" t="s">
        <v>7</v>
      </c>
      <c r="D52" s="8" t="str">
        <f>"符多燕"</f>
        <v>符多燕</v>
      </c>
      <c r="E52" s="7">
        <v>65</v>
      </c>
      <c r="F52" s="7"/>
    </row>
    <row r="53" spans="1:6" ht="14.25">
      <c r="A53" s="7">
        <v>51</v>
      </c>
      <c r="B53" s="8" t="str">
        <f>"530220230611215153126175"</f>
        <v>530220230611215153126175</v>
      </c>
      <c r="C53" s="8" t="s">
        <v>7</v>
      </c>
      <c r="D53" s="8" t="str">
        <f>"周霞方"</f>
        <v>周霞方</v>
      </c>
      <c r="E53" s="7">
        <v>64.5</v>
      </c>
      <c r="F53" s="7"/>
    </row>
    <row r="54" spans="1:6" ht="14.25">
      <c r="A54" s="7">
        <v>52</v>
      </c>
      <c r="B54" s="8" t="str">
        <f>"53022023052816520388002"</f>
        <v>53022023052816520388002</v>
      </c>
      <c r="C54" s="8" t="s">
        <v>7</v>
      </c>
      <c r="D54" s="8" t="str">
        <f>"曾婆带"</f>
        <v>曾婆带</v>
      </c>
      <c r="E54" s="7">
        <v>64.5</v>
      </c>
      <c r="F54" s="7"/>
    </row>
    <row r="55" spans="1:6" ht="14.25">
      <c r="A55" s="7">
        <v>53</v>
      </c>
      <c r="B55" s="8" t="str">
        <f>"530220230608183118125038"</f>
        <v>530220230608183118125038</v>
      </c>
      <c r="C55" s="8" t="s">
        <v>7</v>
      </c>
      <c r="D55" s="8" t="str">
        <f>"林汝英"</f>
        <v>林汝英</v>
      </c>
      <c r="E55" s="7">
        <v>63.83</v>
      </c>
      <c r="F55" s="7"/>
    </row>
    <row r="56" spans="1:6" ht="14.25">
      <c r="A56" s="7">
        <v>54</v>
      </c>
      <c r="B56" s="8" t="str">
        <f>"53022023052409583164356"</f>
        <v>53022023052409583164356</v>
      </c>
      <c r="C56" s="8" t="s">
        <v>7</v>
      </c>
      <c r="D56" s="8" t="str">
        <f>"陈博教"</f>
        <v>陈博教</v>
      </c>
      <c r="E56" s="7">
        <v>63.83</v>
      </c>
      <c r="F56" s="7"/>
    </row>
    <row r="57" spans="1:6" ht="14.25">
      <c r="A57" s="7">
        <v>55</v>
      </c>
      <c r="B57" s="8" t="str">
        <f>"530220230603133006112494"</f>
        <v>530220230603133006112494</v>
      </c>
      <c r="C57" s="8" t="s">
        <v>7</v>
      </c>
      <c r="D57" s="8" t="str">
        <f>"陈彩云"</f>
        <v>陈彩云</v>
      </c>
      <c r="E57" s="7">
        <v>63.5</v>
      </c>
      <c r="F57" s="7"/>
    </row>
    <row r="58" spans="1:6" ht="14.25">
      <c r="A58" s="7">
        <v>56</v>
      </c>
      <c r="B58" s="8" t="str">
        <f>"53022023052822440589145"</f>
        <v>53022023052822440589145</v>
      </c>
      <c r="C58" s="8" t="s">
        <v>7</v>
      </c>
      <c r="D58" s="8" t="str">
        <f>"高春枣"</f>
        <v>高春枣</v>
      </c>
      <c r="E58" s="7">
        <v>63.5</v>
      </c>
      <c r="F58" s="7"/>
    </row>
    <row r="59" spans="1:6" ht="14.25">
      <c r="A59" s="7">
        <v>57</v>
      </c>
      <c r="B59" s="8" t="str">
        <f>"53022023052515580773578"</f>
        <v>53022023052515580773578</v>
      </c>
      <c r="C59" s="8" t="s">
        <v>7</v>
      </c>
      <c r="D59" s="8" t="str">
        <f>"伏兴"</f>
        <v>伏兴</v>
      </c>
      <c r="E59" s="7">
        <v>63.5</v>
      </c>
      <c r="F59" s="7"/>
    </row>
    <row r="60" spans="1:6" ht="14.25">
      <c r="A60" s="7">
        <v>58</v>
      </c>
      <c r="B60" s="8" t="str">
        <f>"53022023053017454699319"</f>
        <v>53022023053017454699319</v>
      </c>
      <c r="C60" s="8" t="s">
        <v>7</v>
      </c>
      <c r="D60" s="8" t="str">
        <f>"洪起连"</f>
        <v>洪起连</v>
      </c>
      <c r="E60" s="7">
        <v>63.5</v>
      </c>
      <c r="F60" s="7"/>
    </row>
    <row r="61" spans="1:6" ht="14.25">
      <c r="A61" s="7">
        <v>59</v>
      </c>
      <c r="B61" s="8" t="str">
        <f>"53022023052509245269311"</f>
        <v>53022023052509245269311</v>
      </c>
      <c r="C61" s="8" t="s">
        <v>7</v>
      </c>
      <c r="D61" s="8" t="str">
        <f>"陈壮妃"</f>
        <v>陈壮妃</v>
      </c>
      <c r="E61" s="7">
        <v>63.17</v>
      </c>
      <c r="F61" s="7"/>
    </row>
    <row r="62" spans="1:6" ht="14.25">
      <c r="A62" s="7">
        <v>60</v>
      </c>
      <c r="B62" s="8" t="str">
        <f>"53022023052522120176338"</f>
        <v>53022023052522120176338</v>
      </c>
      <c r="C62" s="8" t="s">
        <v>7</v>
      </c>
      <c r="D62" s="8" t="str">
        <f>"叶琳琳"</f>
        <v>叶琳琳</v>
      </c>
      <c r="E62" s="7">
        <v>63.17</v>
      </c>
      <c r="F62" s="7"/>
    </row>
    <row r="63" spans="1:6" ht="14.25">
      <c r="A63" s="7">
        <v>61</v>
      </c>
      <c r="B63" s="8" t="str">
        <f>"53022023052914571292640"</f>
        <v>53022023052914571292640</v>
      </c>
      <c r="C63" s="8" t="s">
        <v>7</v>
      </c>
      <c r="D63" s="8" t="str">
        <f>"包爱童"</f>
        <v>包爱童</v>
      </c>
      <c r="E63" s="7">
        <v>63.17</v>
      </c>
      <c r="F63" s="7"/>
    </row>
    <row r="64" spans="1:6" ht="14.25">
      <c r="A64" s="7">
        <v>62</v>
      </c>
      <c r="B64" s="8" t="str">
        <f>"53022023052611171879200"</f>
        <v>53022023052611171879200</v>
      </c>
      <c r="C64" s="8" t="s">
        <v>7</v>
      </c>
      <c r="D64" s="8" t="str">
        <f>"许风姣"</f>
        <v>许风姣</v>
      </c>
      <c r="E64" s="7">
        <v>63.17</v>
      </c>
      <c r="F64" s="7"/>
    </row>
    <row r="65" spans="1:6" ht="14.25">
      <c r="A65" s="7">
        <v>63</v>
      </c>
      <c r="B65" s="8" t="str">
        <f>"530220230607103814122259"</f>
        <v>530220230607103814122259</v>
      </c>
      <c r="C65" s="8" t="s">
        <v>7</v>
      </c>
      <c r="D65" s="8" t="str">
        <f>"林益燕"</f>
        <v>林益燕</v>
      </c>
      <c r="E65" s="7">
        <v>63.17</v>
      </c>
      <c r="F65" s="7"/>
    </row>
    <row r="66" spans="1:6" ht="14.25">
      <c r="A66" s="7">
        <v>64</v>
      </c>
      <c r="B66" s="8" t="str">
        <f>"53022023052613144080076"</f>
        <v>53022023052613144080076</v>
      </c>
      <c r="C66" s="8" t="s">
        <v>7</v>
      </c>
      <c r="D66" s="8" t="str">
        <f>"符金妮"</f>
        <v>符金妮</v>
      </c>
      <c r="E66" s="7">
        <v>63</v>
      </c>
      <c r="F66" s="7"/>
    </row>
    <row r="67" spans="1:6" ht="14.25">
      <c r="A67" s="7">
        <v>65</v>
      </c>
      <c r="B67" s="8" t="str">
        <f>"53022023053017134299149"</f>
        <v>53022023053017134299149</v>
      </c>
      <c r="C67" s="8" t="s">
        <v>7</v>
      </c>
      <c r="D67" s="8" t="str">
        <f>"蔡燕菲"</f>
        <v>蔡燕菲</v>
      </c>
      <c r="E67" s="7">
        <v>63</v>
      </c>
      <c r="F67" s="7"/>
    </row>
    <row r="68" spans="1:6" ht="14.25">
      <c r="A68" s="7">
        <v>66</v>
      </c>
      <c r="B68" s="8" t="str">
        <f>"530220230606193852121344"</f>
        <v>530220230606193852121344</v>
      </c>
      <c r="C68" s="8" t="s">
        <v>7</v>
      </c>
      <c r="D68" s="8" t="str">
        <f>"羊带龙"</f>
        <v>羊带龙</v>
      </c>
      <c r="E68" s="7">
        <v>62.83</v>
      </c>
      <c r="F68" s="7"/>
    </row>
    <row r="69" spans="1:6" ht="14.25">
      <c r="A69" s="7">
        <v>67</v>
      </c>
      <c r="B69" s="8" t="str">
        <f>"53022023053014400998169"</f>
        <v>53022023053014400998169</v>
      </c>
      <c r="C69" s="8" t="s">
        <v>7</v>
      </c>
      <c r="D69" s="8" t="str">
        <f>"陈丽娜"</f>
        <v>陈丽娜</v>
      </c>
      <c r="E69" s="7">
        <v>62.83</v>
      </c>
      <c r="F69" s="7"/>
    </row>
    <row r="70" spans="1:6" ht="14.25">
      <c r="A70" s="7">
        <v>68</v>
      </c>
      <c r="B70" s="8" t="str">
        <f>"53022023052309355860121"</f>
        <v>53022023052309355860121</v>
      </c>
      <c r="C70" s="8" t="s">
        <v>7</v>
      </c>
      <c r="D70" s="8" t="str">
        <f>"何燕霞"</f>
        <v>何燕霞</v>
      </c>
      <c r="E70" s="7">
        <v>62.83</v>
      </c>
      <c r="F70" s="7"/>
    </row>
    <row r="71" spans="1:6" ht="14.25">
      <c r="A71" s="7">
        <v>69</v>
      </c>
      <c r="B71" s="8" t="str">
        <f>"53022023052309511460200"</f>
        <v>53022023052309511460200</v>
      </c>
      <c r="C71" s="8" t="s">
        <v>7</v>
      </c>
      <c r="D71" s="8" t="str">
        <f>"刘小小"</f>
        <v>刘小小</v>
      </c>
      <c r="E71" s="7">
        <v>62.83</v>
      </c>
      <c r="F71" s="7"/>
    </row>
    <row r="72" spans="1:6" ht="14.25">
      <c r="A72" s="7">
        <v>70</v>
      </c>
      <c r="B72" s="8" t="str">
        <f>"530220230605211140118508"</f>
        <v>530220230605211140118508</v>
      </c>
      <c r="C72" s="8" t="s">
        <v>7</v>
      </c>
      <c r="D72" s="8" t="str">
        <f>"王方江"</f>
        <v>王方江</v>
      </c>
      <c r="E72" s="7">
        <v>62.83</v>
      </c>
      <c r="F72" s="7"/>
    </row>
    <row r="73" spans="1:6" ht="14.25">
      <c r="A73" s="7">
        <v>71</v>
      </c>
      <c r="B73" s="8" t="str">
        <f>"530220230601165419107764"</f>
        <v>530220230601165419107764</v>
      </c>
      <c r="C73" s="8" t="s">
        <v>7</v>
      </c>
      <c r="D73" s="8" t="str">
        <f>"黄利"</f>
        <v>黄利</v>
      </c>
      <c r="E73" s="7">
        <v>62.67</v>
      </c>
      <c r="F73" s="7"/>
    </row>
    <row r="74" spans="1:6" ht="14.25">
      <c r="A74" s="7">
        <v>72</v>
      </c>
      <c r="B74" s="8" t="str">
        <f>"53022023053019141699682"</f>
        <v>53022023053019141699682</v>
      </c>
      <c r="C74" s="8" t="s">
        <v>7</v>
      </c>
      <c r="D74" s="8" t="str">
        <f>"黄炜东"</f>
        <v>黄炜东</v>
      </c>
      <c r="E74" s="7">
        <v>62.5</v>
      </c>
      <c r="F74" s="7"/>
    </row>
    <row r="75" spans="1:6" ht="14.25">
      <c r="A75" s="7">
        <v>73</v>
      </c>
      <c r="B75" s="8" t="str">
        <f>"530220230608120927124333"</f>
        <v>530220230608120927124333</v>
      </c>
      <c r="C75" s="8" t="s">
        <v>7</v>
      </c>
      <c r="D75" s="8" t="str">
        <f>"符慧玲"</f>
        <v>符慧玲</v>
      </c>
      <c r="E75" s="7">
        <v>62.5</v>
      </c>
      <c r="F75" s="7"/>
    </row>
    <row r="76" spans="1:6" ht="14.25">
      <c r="A76" s="7">
        <v>74</v>
      </c>
      <c r="B76" s="8" t="str">
        <f>"530220230602213705111730"</f>
        <v>530220230602213705111730</v>
      </c>
      <c r="C76" s="8" t="s">
        <v>7</v>
      </c>
      <c r="D76" s="8" t="str">
        <f>"李珍美"</f>
        <v>李珍美</v>
      </c>
      <c r="E76" s="7">
        <v>62.33</v>
      </c>
      <c r="F76" s="7"/>
    </row>
    <row r="77" spans="1:6" ht="14.25">
      <c r="A77" s="7">
        <v>75</v>
      </c>
      <c r="B77" s="8" t="str">
        <f>"53022023052311404160818"</f>
        <v>53022023052311404160818</v>
      </c>
      <c r="C77" s="8" t="s">
        <v>7</v>
      </c>
      <c r="D77" s="8" t="str">
        <f>"吴锦梅"</f>
        <v>吴锦梅</v>
      </c>
      <c r="E77" s="7">
        <v>62.33</v>
      </c>
      <c r="F77" s="7"/>
    </row>
    <row r="78" spans="1:6" ht="14.25">
      <c r="A78" s="7">
        <v>76</v>
      </c>
      <c r="B78" s="8" t="str">
        <f>"530220230609200314125821"</f>
        <v>530220230609200314125821</v>
      </c>
      <c r="C78" s="8" t="s">
        <v>7</v>
      </c>
      <c r="D78" s="8" t="str">
        <f>"薛桃英"</f>
        <v>薛桃英</v>
      </c>
      <c r="E78" s="7">
        <v>62.17</v>
      </c>
      <c r="F78" s="7"/>
    </row>
    <row r="79" spans="1:6" ht="14.25">
      <c r="A79" s="7">
        <v>77</v>
      </c>
      <c r="B79" s="8" t="str">
        <f>"53022023052613301580169"</f>
        <v>53022023052613301580169</v>
      </c>
      <c r="C79" s="8" t="s">
        <v>7</v>
      </c>
      <c r="D79" s="8" t="str">
        <f>"王美婷"</f>
        <v>王美婷</v>
      </c>
      <c r="E79" s="7">
        <v>62.17</v>
      </c>
      <c r="F79" s="7"/>
    </row>
    <row r="80" spans="1:6" ht="14.25">
      <c r="A80" s="7">
        <v>78</v>
      </c>
      <c r="B80" s="8" t="str">
        <f>"530220230607002229121909"</f>
        <v>530220230607002229121909</v>
      </c>
      <c r="C80" s="8" t="s">
        <v>7</v>
      </c>
      <c r="D80" s="8" t="str">
        <f>"符永妍"</f>
        <v>符永妍</v>
      </c>
      <c r="E80" s="7">
        <v>62.17</v>
      </c>
      <c r="F80" s="7"/>
    </row>
    <row r="81" spans="1:6" ht="14.25">
      <c r="A81" s="7">
        <v>79</v>
      </c>
      <c r="B81" s="8" t="str">
        <f>"530220230605191351118181"</f>
        <v>530220230605191351118181</v>
      </c>
      <c r="C81" s="8" t="s">
        <v>7</v>
      </c>
      <c r="D81" s="8" t="str">
        <f>"王小芳"</f>
        <v>王小芳</v>
      </c>
      <c r="E81" s="7">
        <v>62</v>
      </c>
      <c r="F81" s="7"/>
    </row>
    <row r="82" spans="1:6" ht="14.25">
      <c r="A82" s="7">
        <v>80</v>
      </c>
      <c r="B82" s="8" t="str">
        <f>"53022023052308071359755"</f>
        <v>53022023052308071359755</v>
      </c>
      <c r="C82" s="8" t="s">
        <v>7</v>
      </c>
      <c r="D82" s="8" t="str">
        <f>"穆鑫"</f>
        <v>穆鑫</v>
      </c>
      <c r="E82" s="7">
        <v>62</v>
      </c>
      <c r="F82" s="7"/>
    </row>
    <row r="83" spans="1:6" ht="14.25">
      <c r="A83" s="7">
        <v>81</v>
      </c>
      <c r="B83" s="8" t="str">
        <f>"53022023052612470879884"</f>
        <v>53022023052612470879884</v>
      </c>
      <c r="C83" s="8" t="s">
        <v>7</v>
      </c>
      <c r="D83" s="8" t="str">
        <f>"蒲彩霞"</f>
        <v>蒲彩霞</v>
      </c>
      <c r="E83" s="7">
        <v>62</v>
      </c>
      <c r="F83" s="7"/>
    </row>
    <row r="84" spans="1:6" ht="14.25">
      <c r="A84" s="7">
        <v>82</v>
      </c>
      <c r="B84" s="8" t="str">
        <f>"53022023052509452369559"</f>
        <v>53022023052509452369559</v>
      </c>
      <c r="C84" s="8" t="s">
        <v>7</v>
      </c>
      <c r="D84" s="8" t="str">
        <f>"饶宇莉"</f>
        <v>饶宇莉</v>
      </c>
      <c r="E84" s="7">
        <v>61.83</v>
      </c>
      <c r="F84" s="7"/>
    </row>
    <row r="85" spans="1:6" ht="14.25">
      <c r="A85" s="7">
        <v>83</v>
      </c>
      <c r="B85" s="8" t="str">
        <f>"530220230604105953113860"</f>
        <v>530220230604105953113860</v>
      </c>
      <c r="C85" s="8" t="s">
        <v>7</v>
      </c>
      <c r="D85" s="8" t="str">
        <f>"骆秀坤"</f>
        <v>骆秀坤</v>
      </c>
      <c r="E85" s="7">
        <v>61.67</v>
      </c>
      <c r="F85" s="7"/>
    </row>
    <row r="86" spans="1:6" ht="14.25">
      <c r="A86" s="7">
        <v>84</v>
      </c>
      <c r="B86" s="8" t="str">
        <f>"530220230606114747119966"</f>
        <v>530220230606114747119966</v>
      </c>
      <c r="C86" s="8" t="s">
        <v>7</v>
      </c>
      <c r="D86" s="8" t="str">
        <f>"符艳霞"</f>
        <v>符艳霞</v>
      </c>
      <c r="E86" s="7">
        <v>61.67</v>
      </c>
      <c r="F86" s="7"/>
    </row>
    <row r="87" spans="1:6" ht="14.25">
      <c r="A87" s="7">
        <v>85</v>
      </c>
      <c r="B87" s="8" t="str">
        <f>"530220230609093747125396"</f>
        <v>530220230609093747125396</v>
      </c>
      <c r="C87" s="8" t="s">
        <v>7</v>
      </c>
      <c r="D87" s="8" t="str">
        <f>"王康玲"</f>
        <v>王康玲</v>
      </c>
      <c r="E87" s="7">
        <v>61.67</v>
      </c>
      <c r="F87" s="7"/>
    </row>
    <row r="88" spans="1:6" ht="14.25">
      <c r="A88" s="7">
        <v>86</v>
      </c>
      <c r="B88" s="8" t="str">
        <f>"53022023052309343860110"</f>
        <v>53022023052309343860110</v>
      </c>
      <c r="C88" s="8" t="s">
        <v>7</v>
      </c>
      <c r="D88" s="8" t="str">
        <f>"冼国媛"</f>
        <v>冼国媛</v>
      </c>
      <c r="E88" s="7">
        <v>61.5</v>
      </c>
      <c r="F88" s="7"/>
    </row>
    <row r="89" spans="1:6" ht="14.25">
      <c r="A89" s="7">
        <v>87</v>
      </c>
      <c r="B89" s="8" t="str">
        <f>"53022023052509493369613"</f>
        <v>53022023052509493369613</v>
      </c>
      <c r="C89" s="8" t="s">
        <v>7</v>
      </c>
      <c r="D89" s="8" t="str">
        <f>"覃霞"</f>
        <v>覃霞</v>
      </c>
      <c r="E89" s="7">
        <v>61.33</v>
      </c>
      <c r="F89" s="7"/>
    </row>
    <row r="90" spans="1:6" ht="14.25">
      <c r="A90" s="7">
        <v>88</v>
      </c>
      <c r="B90" s="8" t="str">
        <f>"53022023052410280464592"</f>
        <v>53022023052410280464592</v>
      </c>
      <c r="C90" s="8" t="s">
        <v>7</v>
      </c>
      <c r="D90" s="8" t="str">
        <f>"郭惠红"</f>
        <v>郭惠红</v>
      </c>
      <c r="E90" s="7">
        <v>61.33</v>
      </c>
      <c r="F90" s="7"/>
    </row>
    <row r="91" spans="1:6" ht="14.25">
      <c r="A91" s="7">
        <v>89</v>
      </c>
      <c r="B91" s="8" t="str">
        <f>"530220230606112108119845"</f>
        <v>530220230606112108119845</v>
      </c>
      <c r="C91" s="8" t="s">
        <v>7</v>
      </c>
      <c r="D91" s="8" t="str">
        <f>"林晓露"</f>
        <v>林晓露</v>
      </c>
      <c r="E91" s="7">
        <v>61.33</v>
      </c>
      <c r="F91" s="7"/>
    </row>
    <row r="92" spans="1:6" ht="14.25">
      <c r="A92" s="7">
        <v>90</v>
      </c>
      <c r="B92" s="8" t="str">
        <f>"53022023052408332163828"</f>
        <v>53022023052408332163828</v>
      </c>
      <c r="C92" s="8" t="s">
        <v>7</v>
      </c>
      <c r="D92" s="8" t="str">
        <f>"卢燕玲"</f>
        <v>卢燕玲</v>
      </c>
      <c r="E92" s="7">
        <v>61.17</v>
      </c>
      <c r="F92" s="7"/>
    </row>
    <row r="93" spans="1:6" ht="14.25">
      <c r="A93" s="7">
        <v>91</v>
      </c>
      <c r="B93" s="8" t="str">
        <f>"530220230603080735112044"</f>
        <v>530220230603080735112044</v>
      </c>
      <c r="C93" s="8" t="s">
        <v>7</v>
      </c>
      <c r="D93" s="8" t="str">
        <f>"薛乾妹"</f>
        <v>薛乾妹</v>
      </c>
      <c r="E93" s="7">
        <v>61.17</v>
      </c>
      <c r="F93" s="7"/>
    </row>
    <row r="94" spans="1:6" ht="14.25">
      <c r="A94" s="7">
        <v>92</v>
      </c>
      <c r="B94" s="8" t="str">
        <f>"53022023052810274086994"</f>
        <v>53022023052810274086994</v>
      </c>
      <c r="C94" s="8" t="s">
        <v>7</v>
      </c>
      <c r="D94" s="8" t="str">
        <f>"黄小洪"</f>
        <v>黄小洪</v>
      </c>
      <c r="E94" s="7">
        <v>61.17</v>
      </c>
      <c r="F94" s="7"/>
    </row>
    <row r="95" spans="1:6" ht="14.25">
      <c r="A95" s="7">
        <v>93</v>
      </c>
      <c r="B95" s="8" t="str">
        <f>"53022023052600425376839"</f>
        <v>53022023052600425376839</v>
      </c>
      <c r="C95" s="8" t="s">
        <v>7</v>
      </c>
      <c r="D95" s="8" t="str">
        <f>"陈春蓉"</f>
        <v>陈春蓉</v>
      </c>
      <c r="E95" s="7">
        <v>61</v>
      </c>
      <c r="F95" s="7"/>
    </row>
    <row r="96" spans="1:6" ht="14.25">
      <c r="A96" s="7">
        <v>94</v>
      </c>
      <c r="B96" s="8" t="str">
        <f>"530220230604103253113815"</f>
        <v>530220230604103253113815</v>
      </c>
      <c r="C96" s="8" t="s">
        <v>7</v>
      </c>
      <c r="D96" s="8" t="str">
        <f>"吴庆芹"</f>
        <v>吴庆芹</v>
      </c>
      <c r="E96" s="7">
        <v>61</v>
      </c>
      <c r="F96" s="7"/>
    </row>
    <row r="97" spans="1:6" ht="14.25">
      <c r="A97" s="7">
        <v>95</v>
      </c>
      <c r="B97" s="8" t="str">
        <f>"53022023052511521171454"</f>
        <v>53022023052511521171454</v>
      </c>
      <c r="C97" s="8" t="s">
        <v>7</v>
      </c>
      <c r="D97" s="8" t="str">
        <f>"吴月花"</f>
        <v>吴月花</v>
      </c>
      <c r="E97" s="7">
        <v>60.83</v>
      </c>
      <c r="F97" s="7"/>
    </row>
    <row r="98" spans="1:6" ht="14.25">
      <c r="A98" s="7">
        <v>96</v>
      </c>
      <c r="B98" s="8" t="str">
        <f>"53022023052816414787973"</f>
        <v>53022023052816414787973</v>
      </c>
      <c r="C98" s="8" t="s">
        <v>7</v>
      </c>
      <c r="D98" s="8" t="str">
        <f>"董伟姜"</f>
        <v>董伟姜</v>
      </c>
      <c r="E98" s="7">
        <v>60.83</v>
      </c>
      <c r="F98" s="7"/>
    </row>
    <row r="99" spans="1:6" ht="14.25">
      <c r="A99" s="7">
        <v>97</v>
      </c>
      <c r="B99" s="8" t="str">
        <f>"53022023052420373667892"</f>
        <v>53022023052420373667892</v>
      </c>
      <c r="C99" s="8" t="s">
        <v>7</v>
      </c>
      <c r="D99" s="8" t="str">
        <f>"陈小玲"</f>
        <v>陈小玲</v>
      </c>
      <c r="E99" s="7">
        <v>60.67</v>
      </c>
      <c r="F99" s="7"/>
    </row>
    <row r="100" spans="1:6" ht="14.25">
      <c r="A100" s="7">
        <v>98</v>
      </c>
      <c r="B100" s="8" t="str">
        <f>"530220230604112942113908"</f>
        <v>530220230604112942113908</v>
      </c>
      <c r="C100" s="8" t="s">
        <v>7</v>
      </c>
      <c r="D100" s="8" t="str">
        <f>"王新妹"</f>
        <v>王新妹</v>
      </c>
      <c r="E100" s="7">
        <v>60.67</v>
      </c>
      <c r="F100" s="7"/>
    </row>
    <row r="101" spans="1:6" ht="14.25">
      <c r="A101" s="7">
        <v>99</v>
      </c>
      <c r="B101" s="8" t="str">
        <f>"53022023052310232860397"</f>
        <v>53022023052310232860397</v>
      </c>
      <c r="C101" s="8" t="s">
        <v>7</v>
      </c>
      <c r="D101" s="8" t="str">
        <f>"羊燕珠"</f>
        <v>羊燕珠</v>
      </c>
      <c r="E101" s="7">
        <v>60.67</v>
      </c>
      <c r="F101" s="7"/>
    </row>
    <row r="102" spans="1:6" ht="14.25">
      <c r="A102" s="7">
        <v>100</v>
      </c>
      <c r="B102" s="8" t="str">
        <f>"530220230609203820125823"</f>
        <v>530220230609203820125823</v>
      </c>
      <c r="C102" s="8" t="s">
        <v>7</v>
      </c>
      <c r="D102" s="8" t="str">
        <f>"黄美花"</f>
        <v>黄美花</v>
      </c>
      <c r="E102" s="7">
        <v>60.5</v>
      </c>
      <c r="F102" s="7"/>
    </row>
    <row r="103" spans="1:6" ht="14.25">
      <c r="A103" s="7">
        <v>101</v>
      </c>
      <c r="B103" s="8" t="str">
        <f>"530220230608195204125099"</f>
        <v>530220230608195204125099</v>
      </c>
      <c r="C103" s="8" t="s">
        <v>7</v>
      </c>
      <c r="D103" s="8" t="str">
        <f>"陈芳淑"</f>
        <v>陈芳淑</v>
      </c>
      <c r="E103" s="7">
        <v>60.33</v>
      </c>
      <c r="F103" s="7"/>
    </row>
    <row r="104" spans="1:6" ht="14.25">
      <c r="A104" s="7">
        <v>102</v>
      </c>
      <c r="B104" s="8" t="str">
        <f>"530220230606180345121109"</f>
        <v>530220230606180345121109</v>
      </c>
      <c r="C104" s="8" t="s">
        <v>7</v>
      </c>
      <c r="D104" s="8" t="str">
        <f>"谢秋妹"</f>
        <v>谢秋妹</v>
      </c>
      <c r="E104" s="7">
        <v>60.33</v>
      </c>
      <c r="F104" s="7"/>
    </row>
    <row r="105" spans="1:6" ht="14.25">
      <c r="A105" s="7">
        <v>103</v>
      </c>
      <c r="B105" s="8" t="str">
        <f>"530220230609095220125404"</f>
        <v>530220230609095220125404</v>
      </c>
      <c r="C105" s="8" t="s">
        <v>7</v>
      </c>
      <c r="D105" s="8" t="str">
        <f>"李冬联"</f>
        <v>李冬联</v>
      </c>
      <c r="E105" s="7">
        <v>60.17</v>
      </c>
      <c r="F105" s="7"/>
    </row>
    <row r="106" spans="1:6" ht="14.25">
      <c r="A106" s="7">
        <v>104</v>
      </c>
      <c r="B106" s="8" t="str">
        <f>"53022023052310033860273"</f>
        <v>53022023052310033860273</v>
      </c>
      <c r="C106" s="8" t="s">
        <v>7</v>
      </c>
      <c r="D106" s="8" t="str">
        <f>"符艳 "</f>
        <v>符艳 </v>
      </c>
      <c r="E106" s="7">
        <v>60.17</v>
      </c>
      <c r="F106" s="7"/>
    </row>
    <row r="107" spans="1:6" ht="14.25">
      <c r="A107" s="7">
        <v>105</v>
      </c>
      <c r="B107" s="8" t="str">
        <f>"53022023052311362760797"</f>
        <v>53022023052311362760797</v>
      </c>
      <c r="C107" s="8" t="s">
        <v>7</v>
      </c>
      <c r="D107" s="8" t="str">
        <f>"饶雪云"</f>
        <v>饶雪云</v>
      </c>
      <c r="E107" s="7">
        <v>60</v>
      </c>
      <c r="F107" s="7"/>
    </row>
    <row r="108" spans="1:6" ht="14.25">
      <c r="A108" s="7">
        <v>106</v>
      </c>
      <c r="B108" s="8" t="str">
        <f>"53022023052817373588172"</f>
        <v>53022023052817373588172</v>
      </c>
      <c r="C108" s="8" t="s">
        <v>7</v>
      </c>
      <c r="D108" s="8" t="str">
        <f>"母瑞芳"</f>
        <v>母瑞芳</v>
      </c>
      <c r="E108" s="7">
        <v>60</v>
      </c>
      <c r="F108" s="7"/>
    </row>
    <row r="109" spans="1:6" ht="14.25">
      <c r="A109" s="7">
        <v>107</v>
      </c>
      <c r="B109" s="8" t="str">
        <f>"53022023052421115868075"</f>
        <v>53022023052421115868075</v>
      </c>
      <c r="C109" s="8" t="s">
        <v>7</v>
      </c>
      <c r="D109" s="8" t="str">
        <f>"林小芳"</f>
        <v>林小芳</v>
      </c>
      <c r="E109" s="7">
        <v>60</v>
      </c>
      <c r="F109" s="7"/>
    </row>
    <row r="110" spans="1:6" ht="14.25">
      <c r="A110" s="7">
        <v>108</v>
      </c>
      <c r="B110" s="8" t="str">
        <f>"53022023052412285065408"</f>
        <v>53022023052412285065408</v>
      </c>
      <c r="C110" s="8" t="s">
        <v>7</v>
      </c>
      <c r="D110" s="8" t="str">
        <f>"赵美姬"</f>
        <v>赵美姬</v>
      </c>
      <c r="E110" s="7">
        <v>59.83</v>
      </c>
      <c r="F110" s="7"/>
    </row>
    <row r="111" spans="1:6" ht="14.25">
      <c r="A111" s="7">
        <v>109</v>
      </c>
      <c r="B111" s="8" t="str">
        <f>"53022023052720212085979"</f>
        <v>53022023052720212085979</v>
      </c>
      <c r="C111" s="8" t="s">
        <v>7</v>
      </c>
      <c r="D111" s="8" t="str">
        <f>"赵崇妹"</f>
        <v>赵崇妹</v>
      </c>
      <c r="E111" s="7">
        <v>59.83</v>
      </c>
      <c r="F111" s="7"/>
    </row>
    <row r="112" spans="1:6" ht="14.25">
      <c r="A112" s="7">
        <v>110</v>
      </c>
      <c r="B112" s="8" t="str">
        <f>"530220230604213405114743"</f>
        <v>530220230604213405114743</v>
      </c>
      <c r="C112" s="8" t="s">
        <v>7</v>
      </c>
      <c r="D112" s="8" t="str">
        <f>"陈玉莲"</f>
        <v>陈玉莲</v>
      </c>
      <c r="E112" s="7">
        <v>59.67</v>
      </c>
      <c r="F112" s="7"/>
    </row>
    <row r="113" spans="1:6" ht="14.25">
      <c r="A113" s="7">
        <v>111</v>
      </c>
      <c r="B113" s="8" t="str">
        <f>"53022023052713395084752"</f>
        <v>53022023052713395084752</v>
      </c>
      <c r="C113" s="8" t="s">
        <v>7</v>
      </c>
      <c r="D113" s="8" t="str">
        <f>"吴金茜"</f>
        <v>吴金茜</v>
      </c>
      <c r="E113" s="7">
        <v>59.17</v>
      </c>
      <c r="F113" s="7"/>
    </row>
    <row r="114" spans="1:6" ht="14.25">
      <c r="A114" s="7">
        <v>112</v>
      </c>
      <c r="B114" s="8" t="str">
        <f>"53022023052321091663124"</f>
        <v>53022023052321091663124</v>
      </c>
      <c r="C114" s="8" t="s">
        <v>7</v>
      </c>
      <c r="D114" s="8" t="str">
        <f>"高美琼"</f>
        <v>高美琼</v>
      </c>
      <c r="E114" s="7">
        <v>59</v>
      </c>
      <c r="F114" s="7"/>
    </row>
    <row r="115" spans="1:6" ht="14.25">
      <c r="A115" s="7">
        <v>113</v>
      </c>
      <c r="B115" s="8" t="str">
        <f>"53022023052700365783445"</f>
        <v>53022023052700365783445</v>
      </c>
      <c r="C115" s="8" t="s">
        <v>7</v>
      </c>
      <c r="D115" s="8" t="str">
        <f>"刘燕波"</f>
        <v>刘燕波</v>
      </c>
      <c r="E115" s="7">
        <v>58.5</v>
      </c>
      <c r="F115" s="7"/>
    </row>
    <row r="116" spans="1:6" ht="14.25">
      <c r="A116" s="7">
        <v>114</v>
      </c>
      <c r="B116" s="8" t="str">
        <f>"530220230606105043119704"</f>
        <v>530220230606105043119704</v>
      </c>
      <c r="C116" s="8" t="s">
        <v>7</v>
      </c>
      <c r="D116" s="8" t="str">
        <f>"骆海娜"</f>
        <v>骆海娜</v>
      </c>
      <c r="E116" s="7">
        <v>58.33</v>
      </c>
      <c r="F116" s="7"/>
    </row>
    <row r="117" spans="1:6" ht="14.25">
      <c r="A117" s="7">
        <v>115</v>
      </c>
      <c r="B117" s="8" t="str">
        <f>"53022023052415011766090"</f>
        <v>53022023052415011766090</v>
      </c>
      <c r="C117" s="8" t="s">
        <v>7</v>
      </c>
      <c r="D117" s="8" t="str">
        <f>"唐茂彩"</f>
        <v>唐茂彩</v>
      </c>
      <c r="E117" s="7">
        <v>58.17</v>
      </c>
      <c r="F117" s="7"/>
    </row>
    <row r="118" spans="1:6" ht="14.25">
      <c r="A118" s="7">
        <v>116</v>
      </c>
      <c r="B118" s="8" t="str">
        <f>"53022023052608522877146"</f>
        <v>53022023052608522877146</v>
      </c>
      <c r="C118" s="8" t="s">
        <v>7</v>
      </c>
      <c r="D118" s="8" t="str">
        <f>"吴丽方"</f>
        <v>吴丽方</v>
      </c>
      <c r="E118" s="7">
        <v>57.5</v>
      </c>
      <c r="F118" s="7"/>
    </row>
    <row r="119" spans="1:6" ht="14.25">
      <c r="A119" s="7">
        <v>117</v>
      </c>
      <c r="B119" s="8" t="str">
        <f>"530220230611124435126070"</f>
        <v>530220230611124435126070</v>
      </c>
      <c r="C119" s="8" t="s">
        <v>7</v>
      </c>
      <c r="D119" s="8" t="str">
        <f>"吴桂乾"</f>
        <v>吴桂乾</v>
      </c>
      <c r="E119" s="7">
        <v>57.33</v>
      </c>
      <c r="F119" s="7"/>
    </row>
    <row r="120" spans="1:6" ht="14.25">
      <c r="A120" s="7">
        <v>118</v>
      </c>
      <c r="B120" s="8" t="str">
        <f>"530220230603233931113508"</f>
        <v>530220230603233931113508</v>
      </c>
      <c r="C120" s="8" t="s">
        <v>7</v>
      </c>
      <c r="D120" s="8" t="str">
        <f>"邓新喜"</f>
        <v>邓新喜</v>
      </c>
      <c r="E120" s="7">
        <v>57.17</v>
      </c>
      <c r="F120" s="7"/>
    </row>
    <row r="121" spans="1:6" ht="14.25">
      <c r="A121" s="7">
        <v>119</v>
      </c>
      <c r="B121" s="8" t="str">
        <f>"530220230607042709121950"</f>
        <v>530220230607042709121950</v>
      </c>
      <c r="C121" s="8" t="s">
        <v>7</v>
      </c>
      <c r="D121" s="8" t="str">
        <f>"陈长保"</f>
        <v>陈长保</v>
      </c>
      <c r="E121" s="7">
        <v>56.83</v>
      </c>
      <c r="F121" s="7"/>
    </row>
    <row r="122" spans="1:6" ht="14.25">
      <c r="A122" s="7">
        <v>120</v>
      </c>
      <c r="B122" s="8" t="str">
        <f>"530220230608094958124023"</f>
        <v>530220230608094958124023</v>
      </c>
      <c r="C122" s="8" t="s">
        <v>7</v>
      </c>
      <c r="D122" s="8" t="str">
        <f>"曾文静"</f>
        <v>曾文静</v>
      </c>
      <c r="E122" s="7">
        <v>56.83</v>
      </c>
      <c r="F122" s="7"/>
    </row>
    <row r="123" spans="1:6" ht="14.25">
      <c r="A123" s="7">
        <v>121</v>
      </c>
      <c r="B123" s="8" t="str">
        <f>"53022023053016162698782"</f>
        <v>53022023053016162698782</v>
      </c>
      <c r="C123" s="8" t="s">
        <v>7</v>
      </c>
      <c r="D123" s="8" t="str">
        <f>"谭德桂"</f>
        <v>谭德桂</v>
      </c>
      <c r="E123" s="7">
        <v>56.5</v>
      </c>
      <c r="F123" s="7"/>
    </row>
    <row r="124" spans="1:6" ht="14.25">
      <c r="A124" s="7">
        <v>122</v>
      </c>
      <c r="B124" s="8" t="str">
        <f>"53022023052308313559809"</f>
        <v>53022023052308313559809</v>
      </c>
      <c r="C124" s="8" t="s">
        <v>7</v>
      </c>
      <c r="D124" s="8" t="str">
        <f>"杜峤巍"</f>
        <v>杜峤巍</v>
      </c>
      <c r="E124" s="7">
        <v>56.17</v>
      </c>
      <c r="F124" s="7"/>
    </row>
    <row r="125" spans="1:6" ht="14.25">
      <c r="A125" s="7">
        <v>123</v>
      </c>
      <c r="B125" s="8" t="str">
        <f>"530220230608171223124962"</f>
        <v>530220230608171223124962</v>
      </c>
      <c r="C125" s="8" t="s">
        <v>7</v>
      </c>
      <c r="D125" s="8" t="str">
        <f>"吴莲逢"</f>
        <v>吴莲逢</v>
      </c>
      <c r="E125" s="7">
        <v>56</v>
      </c>
      <c r="F125" s="7"/>
    </row>
    <row r="126" spans="1:6" ht="14.25">
      <c r="A126" s="7">
        <v>124</v>
      </c>
      <c r="B126" s="8" t="str">
        <f>"530220230608163026124849"</f>
        <v>530220230608163026124849</v>
      </c>
      <c r="C126" s="8" t="s">
        <v>7</v>
      </c>
      <c r="D126" s="8" t="str">
        <f>"刘春虹"</f>
        <v>刘春虹</v>
      </c>
      <c r="E126" s="7">
        <v>54.67</v>
      </c>
      <c r="F126" s="7"/>
    </row>
    <row r="127" spans="1:6" ht="14.25">
      <c r="A127" s="7">
        <v>125</v>
      </c>
      <c r="B127" s="8" t="str">
        <f>"53022023052310453660524"</f>
        <v>53022023052310453660524</v>
      </c>
      <c r="C127" s="8" t="s">
        <v>7</v>
      </c>
      <c r="D127" s="8" t="str">
        <f>"刘倩"</f>
        <v>刘倩</v>
      </c>
      <c r="E127" s="7">
        <v>54.67</v>
      </c>
      <c r="F127" s="7"/>
    </row>
    <row r="128" spans="1:6" ht="14.25">
      <c r="A128" s="7">
        <v>126</v>
      </c>
      <c r="B128" s="8" t="str">
        <f>"53022023052318252062556"</f>
        <v>53022023052318252062556</v>
      </c>
      <c r="C128" s="8" t="s">
        <v>7</v>
      </c>
      <c r="D128" s="8" t="str">
        <f>"郑海英"</f>
        <v>郑海英</v>
      </c>
      <c r="E128" s="7"/>
      <c r="F128" s="9" t="s">
        <v>8</v>
      </c>
    </row>
    <row r="129" spans="1:6" ht="14.25">
      <c r="A129" s="7">
        <v>127</v>
      </c>
      <c r="B129" s="8" t="str">
        <f>"53022023052323185963559"</f>
        <v>53022023052323185963559</v>
      </c>
      <c r="C129" s="8" t="s">
        <v>7</v>
      </c>
      <c r="D129" s="8" t="s">
        <v>9</v>
      </c>
      <c r="E129" s="7"/>
      <c r="F129" s="9" t="s">
        <v>8</v>
      </c>
    </row>
    <row r="130" spans="1:6" ht="14.25">
      <c r="A130" s="7">
        <v>128</v>
      </c>
      <c r="B130" s="8" t="str">
        <f>"53022023052413094165584"</f>
        <v>53022023052413094165584</v>
      </c>
      <c r="C130" s="8" t="s">
        <v>7</v>
      </c>
      <c r="D130" s="8" t="str">
        <f>"李佳佳"</f>
        <v>李佳佳</v>
      </c>
      <c r="E130" s="7"/>
      <c r="F130" s="9" t="s">
        <v>8</v>
      </c>
    </row>
    <row r="131" spans="1:6" ht="14.25">
      <c r="A131" s="7">
        <v>129</v>
      </c>
      <c r="B131" s="8" t="str">
        <f>"53022023052509180669173"</f>
        <v>53022023052509180669173</v>
      </c>
      <c r="C131" s="8" t="s">
        <v>7</v>
      </c>
      <c r="D131" s="8" t="str">
        <f>"朱春香"</f>
        <v>朱春香</v>
      </c>
      <c r="E131" s="7"/>
      <c r="F131" s="9" t="s">
        <v>8</v>
      </c>
    </row>
    <row r="132" spans="1:6" ht="14.25">
      <c r="A132" s="7">
        <v>130</v>
      </c>
      <c r="B132" s="8" t="str">
        <f>"53022023052609593678262"</f>
        <v>53022023052609593678262</v>
      </c>
      <c r="C132" s="8" t="s">
        <v>7</v>
      </c>
      <c r="D132" s="8" t="str">
        <f>"王禹鸥"</f>
        <v>王禹鸥</v>
      </c>
      <c r="E132" s="7"/>
      <c r="F132" s="9" t="s">
        <v>8</v>
      </c>
    </row>
    <row r="133" spans="1:6" ht="14.25">
      <c r="A133" s="7">
        <v>131</v>
      </c>
      <c r="B133" s="8" t="str">
        <f>"53022023052811465187198"</f>
        <v>53022023052811465187198</v>
      </c>
      <c r="C133" s="8" t="s">
        <v>7</v>
      </c>
      <c r="D133" s="8" t="str">
        <f>"吴曼花"</f>
        <v>吴曼花</v>
      </c>
      <c r="E133" s="7"/>
      <c r="F133" s="9" t="s">
        <v>8</v>
      </c>
    </row>
    <row r="134" spans="1:6" ht="14.25">
      <c r="A134" s="7">
        <v>132</v>
      </c>
      <c r="B134" s="8" t="str">
        <f>"530220230602174258111229"</f>
        <v>530220230602174258111229</v>
      </c>
      <c r="C134" s="8" t="s">
        <v>7</v>
      </c>
      <c r="D134" s="8" t="str">
        <f>"符艳星"</f>
        <v>符艳星</v>
      </c>
      <c r="E134" s="7"/>
      <c r="F134" s="9" t="s">
        <v>8</v>
      </c>
    </row>
    <row r="135" spans="1:6" ht="14.25">
      <c r="A135" s="7">
        <v>133</v>
      </c>
      <c r="B135" s="8" t="str">
        <f>"530220230530230558100784"</f>
        <v>530220230530230558100784</v>
      </c>
      <c r="C135" s="8" t="s">
        <v>7</v>
      </c>
      <c r="D135" s="8" t="str">
        <f>"秦生艳"</f>
        <v>秦生艳</v>
      </c>
      <c r="E135" s="7"/>
      <c r="F135" s="9" t="s">
        <v>8</v>
      </c>
    </row>
    <row r="136" spans="1:6" ht="14.25">
      <c r="A136" s="7">
        <v>134</v>
      </c>
      <c r="B136" s="8" t="str">
        <f>"530220230604134534114088"</f>
        <v>530220230604134534114088</v>
      </c>
      <c r="C136" s="10" t="s">
        <v>7</v>
      </c>
      <c r="D136" s="10" t="str">
        <f>"郑娟梅"</f>
        <v>郑娟梅</v>
      </c>
      <c r="E136" s="11"/>
      <c r="F136" s="12" t="s">
        <v>8</v>
      </c>
    </row>
    <row r="137" spans="1:6" ht="14.25">
      <c r="A137" s="7">
        <v>135</v>
      </c>
      <c r="B137" s="8" t="str">
        <f>"530220230609123621125570"</f>
        <v>530220230609123621125570</v>
      </c>
      <c r="C137" s="10" t="s">
        <v>7</v>
      </c>
      <c r="D137" s="10" t="str">
        <f>"王珍珍"</f>
        <v>王珍珍</v>
      </c>
      <c r="E137" s="11"/>
      <c r="F137" s="12" t="s">
        <v>8</v>
      </c>
    </row>
    <row r="138" spans="1:6" ht="14.25">
      <c r="A138" s="7">
        <v>136</v>
      </c>
      <c r="B138" s="13" t="str">
        <f>"53022023052322041163321"</f>
        <v>53022023052322041163321</v>
      </c>
      <c r="C138" s="10" t="s">
        <v>10</v>
      </c>
      <c r="D138" s="14" t="str">
        <f>"杨燕飞"</f>
        <v>杨燕飞</v>
      </c>
      <c r="E138" s="15">
        <v>81</v>
      </c>
      <c r="F138" s="11"/>
    </row>
    <row r="139" spans="1:6" ht="14.25">
      <c r="A139" s="7">
        <v>137</v>
      </c>
      <c r="B139" s="13" t="str">
        <f>"530220230601214638108707"</f>
        <v>530220230601214638108707</v>
      </c>
      <c r="C139" s="10" t="s">
        <v>10</v>
      </c>
      <c r="D139" s="10" t="str">
        <f>"黄小淦"</f>
        <v>黄小淦</v>
      </c>
      <c r="E139" s="16"/>
      <c r="F139" s="17" t="s">
        <v>8</v>
      </c>
    </row>
    <row r="140" spans="1:6" ht="14.25">
      <c r="A140" s="7">
        <v>138</v>
      </c>
      <c r="B140" s="13" t="str">
        <f>"53022023052511180671074"</f>
        <v>53022023052511180671074</v>
      </c>
      <c r="C140" s="10" t="s">
        <v>11</v>
      </c>
      <c r="D140" s="14" t="str">
        <f>"王宇"</f>
        <v>王宇</v>
      </c>
      <c r="E140" s="16">
        <v>81.5</v>
      </c>
      <c r="F140" s="11"/>
    </row>
    <row r="141" spans="1:6" ht="14.25">
      <c r="A141" s="7">
        <v>139</v>
      </c>
      <c r="B141" s="13" t="str">
        <f>"53022023052416490566841"</f>
        <v>53022023052416490566841</v>
      </c>
      <c r="C141" s="10" t="s">
        <v>11</v>
      </c>
      <c r="D141" s="14" t="str">
        <f>"蔡沾焕"</f>
        <v>蔡沾焕</v>
      </c>
      <c r="E141" s="16">
        <v>78.67</v>
      </c>
      <c r="F141" s="11"/>
    </row>
    <row r="142" spans="1:6" ht="14.25">
      <c r="A142" s="7">
        <v>140</v>
      </c>
      <c r="B142" s="13" t="str">
        <f>"53022023052308345359819"</f>
        <v>53022023052308345359819</v>
      </c>
      <c r="C142" s="10" t="s">
        <v>11</v>
      </c>
      <c r="D142" s="14" t="str">
        <f>"谭义炫"</f>
        <v>谭义炫</v>
      </c>
      <c r="E142" s="16">
        <v>77.17</v>
      </c>
      <c r="F142" s="11"/>
    </row>
    <row r="143" spans="1:6" ht="14.25">
      <c r="A143" s="7">
        <v>141</v>
      </c>
      <c r="B143" s="13" t="str">
        <f>"53022023052317092262290"</f>
        <v>53022023052317092262290</v>
      </c>
      <c r="C143" s="10" t="s">
        <v>11</v>
      </c>
      <c r="D143" s="10" t="str">
        <f>"芦斌鹏"</f>
        <v>芦斌鹏</v>
      </c>
      <c r="E143" s="16"/>
      <c r="F143" s="17" t="s">
        <v>8</v>
      </c>
    </row>
    <row r="144" spans="1:6" ht="14.25">
      <c r="A144" s="7">
        <v>142</v>
      </c>
      <c r="B144" s="13" t="str">
        <f>"530220230603103318112233"</f>
        <v>530220230603103318112233</v>
      </c>
      <c r="C144" s="10" t="s">
        <v>12</v>
      </c>
      <c r="D144" s="14" t="str">
        <f>"李承杰"</f>
        <v>李承杰</v>
      </c>
      <c r="E144" s="16">
        <v>73</v>
      </c>
      <c r="F144" s="11"/>
    </row>
    <row r="145" spans="1:6" ht="14.25">
      <c r="A145" s="7">
        <v>143</v>
      </c>
      <c r="B145" s="13" t="str">
        <f>"53022023052411013464861"</f>
        <v>53022023052411013464861</v>
      </c>
      <c r="C145" s="10" t="s">
        <v>13</v>
      </c>
      <c r="D145" s="10" t="str">
        <f>"黄昌强"</f>
        <v>黄昌强</v>
      </c>
      <c r="E145" s="16">
        <v>69.17</v>
      </c>
      <c r="F145" s="11"/>
    </row>
    <row r="146" spans="1:6" ht="14.25">
      <c r="A146" s="7">
        <v>144</v>
      </c>
      <c r="B146" s="13" t="str">
        <f>"530220230609094408125399"</f>
        <v>530220230609094408125399</v>
      </c>
      <c r="C146" s="10" t="s">
        <v>13</v>
      </c>
      <c r="D146" s="10" t="str">
        <f>"郭学成"</f>
        <v>郭学成</v>
      </c>
      <c r="E146" s="16">
        <v>69.17</v>
      </c>
      <c r="F146" s="11"/>
    </row>
    <row r="147" spans="1:6" ht="14.25">
      <c r="A147" s="7">
        <v>145</v>
      </c>
      <c r="B147" s="13" t="str">
        <f>"530220230606195746121371"</f>
        <v>530220230606195746121371</v>
      </c>
      <c r="C147" s="10" t="s">
        <v>13</v>
      </c>
      <c r="D147" s="10" t="str">
        <f>"陈德厚"</f>
        <v>陈德厚</v>
      </c>
      <c r="E147" s="16">
        <v>60.83</v>
      </c>
      <c r="F147" s="11"/>
    </row>
    <row r="148" spans="1:6" ht="14.25">
      <c r="A148" s="7">
        <v>146</v>
      </c>
      <c r="B148" s="13" t="str">
        <f>"530220230606140836120388"</f>
        <v>530220230606140836120388</v>
      </c>
      <c r="C148" s="10" t="s">
        <v>14</v>
      </c>
      <c r="D148" s="14" t="str">
        <f>"王琼娇"</f>
        <v>王琼娇</v>
      </c>
      <c r="E148" s="16">
        <v>31.83</v>
      </c>
      <c r="F148" s="11"/>
    </row>
    <row r="149" spans="1:6" ht="14.25">
      <c r="A149" s="7">
        <v>147</v>
      </c>
      <c r="B149" s="13" t="str">
        <f>"53022023052308101359760"</f>
        <v>53022023052308101359760</v>
      </c>
      <c r="C149" s="10" t="s">
        <v>15</v>
      </c>
      <c r="D149" s="14" t="str">
        <f>"羊章哲"</f>
        <v>羊章哲</v>
      </c>
      <c r="E149" s="16">
        <v>64.83</v>
      </c>
      <c r="F149" s="11"/>
    </row>
    <row r="150" spans="1:6" ht="14.25">
      <c r="A150" s="7">
        <v>148</v>
      </c>
      <c r="B150" s="13" t="str">
        <f>"530220230607165531123011"</f>
        <v>530220230607165531123011</v>
      </c>
      <c r="C150" s="10" t="s">
        <v>16</v>
      </c>
      <c r="D150" s="14" t="str">
        <f>"李多思"</f>
        <v>李多思</v>
      </c>
      <c r="E150" s="16">
        <v>64</v>
      </c>
      <c r="F150" s="11"/>
    </row>
    <row r="151" spans="1:6" ht="14.25">
      <c r="A151" s="7">
        <v>149</v>
      </c>
      <c r="B151" s="13" t="str">
        <f>"530220230607174114123092"</f>
        <v>530220230607174114123092</v>
      </c>
      <c r="C151" s="10" t="s">
        <v>16</v>
      </c>
      <c r="D151" s="14" t="str">
        <f>"林英利"</f>
        <v>林英利</v>
      </c>
      <c r="E151" s="16">
        <v>61.67</v>
      </c>
      <c r="F151" s="11"/>
    </row>
    <row r="152" spans="1:6" ht="14.25">
      <c r="A152" s="7">
        <v>150</v>
      </c>
      <c r="B152" s="13" t="str">
        <f>"53022023052918482694103"</f>
        <v>53022023052918482694103</v>
      </c>
      <c r="C152" s="10" t="s">
        <v>15</v>
      </c>
      <c r="D152" s="14" t="str">
        <f>"李焕江"</f>
        <v>李焕江</v>
      </c>
      <c r="E152" s="16">
        <v>61.33</v>
      </c>
      <c r="F152" s="11"/>
    </row>
    <row r="153" spans="1:6" ht="14.25">
      <c r="A153" s="7">
        <v>151</v>
      </c>
      <c r="B153" s="13" t="str">
        <f>"53022023052413225065641"</f>
        <v>53022023052413225065641</v>
      </c>
      <c r="C153" s="10" t="s">
        <v>15</v>
      </c>
      <c r="D153" s="14" t="str">
        <f>"唐广彦"</f>
        <v>唐广彦</v>
      </c>
      <c r="E153" s="16">
        <v>60.17</v>
      </c>
      <c r="F153" s="11"/>
    </row>
    <row r="154" spans="1:6" ht="14.25">
      <c r="A154" s="7">
        <v>152</v>
      </c>
      <c r="B154" s="13" t="str">
        <f>"53022023052315132461700"</f>
        <v>53022023052315132461700</v>
      </c>
      <c r="C154" s="10" t="s">
        <v>15</v>
      </c>
      <c r="D154" s="14" t="str">
        <f>"王忠政"</f>
        <v>王忠政</v>
      </c>
      <c r="E154" s="16">
        <v>60</v>
      </c>
      <c r="F154" s="11"/>
    </row>
    <row r="155" spans="1:6" ht="14.25">
      <c r="A155" s="7">
        <v>153</v>
      </c>
      <c r="B155" s="13" t="str">
        <f>"53022023052414580366074"</f>
        <v>53022023052414580366074</v>
      </c>
      <c r="C155" s="10" t="s">
        <v>15</v>
      </c>
      <c r="D155" s="14" t="str">
        <f>"陈其谟"</f>
        <v>陈其谟</v>
      </c>
      <c r="E155" s="16">
        <v>55</v>
      </c>
      <c r="F155" s="11"/>
    </row>
    <row r="156" spans="1:6" ht="14.25">
      <c r="A156" s="7">
        <v>154</v>
      </c>
      <c r="B156" s="13" t="str">
        <f>"53022023052410465664748"</f>
        <v>53022023052410465664748</v>
      </c>
      <c r="C156" s="10" t="s">
        <v>15</v>
      </c>
      <c r="D156" s="10" t="str">
        <f>"罗卫卫"</f>
        <v>罗卫卫</v>
      </c>
      <c r="E156" s="16"/>
      <c r="F156" s="17" t="s">
        <v>8</v>
      </c>
    </row>
    <row r="157" spans="1:6" ht="14.25">
      <c r="A157" s="7">
        <v>155</v>
      </c>
      <c r="B157" s="13" t="str">
        <f>"530220230606124650120146"</f>
        <v>530220230606124650120146</v>
      </c>
      <c r="C157" s="10" t="s">
        <v>15</v>
      </c>
      <c r="D157" s="10" t="str">
        <f>"田冰"</f>
        <v>田冰</v>
      </c>
      <c r="E157" s="16"/>
      <c r="F157" s="17" t="s">
        <v>8</v>
      </c>
    </row>
    <row r="158" spans="1:6" ht="14.25">
      <c r="A158" s="7">
        <v>156</v>
      </c>
      <c r="B158" s="13" t="str">
        <f>"53022023052409041263936"</f>
        <v>53022023052409041263936</v>
      </c>
      <c r="C158" s="10" t="s">
        <v>17</v>
      </c>
      <c r="D158" s="14" t="str">
        <f>"苏香妃"</f>
        <v>苏香妃</v>
      </c>
      <c r="E158" s="16">
        <v>65</v>
      </c>
      <c r="F158" s="11"/>
    </row>
    <row r="159" spans="1:6" ht="14.25">
      <c r="A159" s="7">
        <v>157</v>
      </c>
      <c r="B159" s="13" t="str">
        <f>"53022023052320125262943"</f>
        <v>53022023052320125262943</v>
      </c>
      <c r="C159" s="10" t="s">
        <v>17</v>
      </c>
      <c r="D159" s="14" t="str">
        <f>"邱俊彰"</f>
        <v>邱俊彰</v>
      </c>
      <c r="E159" s="16">
        <v>64.83</v>
      </c>
      <c r="F159" s="11"/>
    </row>
    <row r="160" spans="1:6" ht="14.25">
      <c r="A160" s="7">
        <v>158</v>
      </c>
      <c r="B160" s="13" t="str">
        <f>"53022023052321362263224"</f>
        <v>53022023052321362263224</v>
      </c>
      <c r="C160" s="10" t="s">
        <v>17</v>
      </c>
      <c r="D160" s="14" t="str">
        <f>"夏凡超"</f>
        <v>夏凡超</v>
      </c>
      <c r="E160" s="16">
        <v>64.67</v>
      </c>
      <c r="F160" s="11"/>
    </row>
    <row r="161" spans="1:6" ht="14.25">
      <c r="A161" s="7">
        <v>159</v>
      </c>
      <c r="B161" s="13" t="str">
        <f>"53022023052323231363574"</f>
        <v>53022023052323231363574</v>
      </c>
      <c r="C161" s="10" t="s">
        <v>17</v>
      </c>
      <c r="D161" s="14" t="str">
        <f>"屈倩"</f>
        <v>屈倩</v>
      </c>
      <c r="E161" s="16">
        <v>60.33</v>
      </c>
      <c r="F161" s="11"/>
    </row>
    <row r="162" spans="1:6" ht="14.25">
      <c r="A162" s="7">
        <v>160</v>
      </c>
      <c r="B162" s="13" t="str">
        <f>"53022023052422070168386"</f>
        <v>53022023052422070168386</v>
      </c>
      <c r="C162" s="10" t="s">
        <v>17</v>
      </c>
      <c r="D162" s="14" t="str">
        <f>"陈克令"</f>
        <v>陈克令</v>
      </c>
      <c r="E162" s="16">
        <v>60.17</v>
      </c>
      <c r="F162" s="11"/>
    </row>
    <row r="163" spans="1:6" ht="14.25">
      <c r="A163" s="7">
        <v>161</v>
      </c>
      <c r="B163" s="13" t="str">
        <f>"530220230610135508125933"</f>
        <v>530220230610135508125933</v>
      </c>
      <c r="C163" s="10" t="s">
        <v>17</v>
      </c>
      <c r="D163" s="14" t="str">
        <f>"胡德安"</f>
        <v>胡德安</v>
      </c>
      <c r="E163" s="16">
        <v>38.33</v>
      </c>
      <c r="F163" s="11"/>
    </row>
    <row r="164" spans="1:6" ht="14.25">
      <c r="A164" s="7">
        <v>162</v>
      </c>
      <c r="B164" s="13" t="str">
        <f>"53022023052323121563541"</f>
        <v>53022023052323121563541</v>
      </c>
      <c r="C164" s="10" t="s">
        <v>17</v>
      </c>
      <c r="D164" s="14" t="str">
        <f>"符青花"</f>
        <v>符青花</v>
      </c>
      <c r="E164" s="16">
        <v>35</v>
      </c>
      <c r="F164" s="11"/>
    </row>
    <row r="165" spans="1:6" ht="14.25">
      <c r="A165" s="7">
        <v>163</v>
      </c>
      <c r="B165" s="13" t="str">
        <f>"53022023052311014260604"</f>
        <v>53022023052311014260604</v>
      </c>
      <c r="C165" s="10" t="s">
        <v>17</v>
      </c>
      <c r="D165" s="14" t="str">
        <f>"蔡奔"</f>
        <v>蔡奔</v>
      </c>
      <c r="E165" s="16">
        <v>30.5</v>
      </c>
      <c r="F165" s="11"/>
    </row>
    <row r="166" spans="1:6" ht="14.25">
      <c r="A166" s="7">
        <v>164</v>
      </c>
      <c r="B166" s="13" t="str">
        <f>"53022023052621412983004"</f>
        <v>53022023052621412983004</v>
      </c>
      <c r="C166" s="10" t="s">
        <v>17</v>
      </c>
      <c r="D166" s="14" t="str">
        <f>"何晓玲"</f>
        <v>何晓玲</v>
      </c>
      <c r="E166" s="16">
        <v>30</v>
      </c>
      <c r="F166" s="11"/>
    </row>
    <row r="167" spans="1:6" ht="14.25">
      <c r="A167" s="7">
        <v>165</v>
      </c>
      <c r="B167" s="13" t="str">
        <f>"53022023052307492659736"</f>
        <v>53022023052307492659736</v>
      </c>
      <c r="C167" s="10" t="s">
        <v>18</v>
      </c>
      <c r="D167" s="14" t="str">
        <f>"陈有东"</f>
        <v>陈有东</v>
      </c>
      <c r="E167" s="16">
        <v>60.83</v>
      </c>
      <c r="F167" s="11"/>
    </row>
    <row r="168" spans="1:6" ht="14.25">
      <c r="A168" s="7">
        <v>166</v>
      </c>
      <c r="B168" s="13" t="str">
        <f>"53022023052620283782712"</f>
        <v>53022023052620283782712</v>
      </c>
      <c r="C168" s="10" t="s">
        <v>18</v>
      </c>
      <c r="D168" s="14" t="str">
        <f>"羊元品"</f>
        <v>羊元品</v>
      </c>
      <c r="E168" s="16">
        <v>33.67</v>
      </c>
      <c r="F168" s="11"/>
    </row>
    <row r="169" spans="1:6" ht="14.25">
      <c r="A169" s="7">
        <v>167</v>
      </c>
      <c r="B169" s="13" t="str">
        <f>"53022023052311235660714"</f>
        <v>53022023052311235660714</v>
      </c>
      <c r="C169" s="10" t="s">
        <v>18</v>
      </c>
      <c r="D169" s="14" t="str">
        <f>"张萍萍"</f>
        <v>张萍萍</v>
      </c>
      <c r="E169" s="16">
        <v>24.67</v>
      </c>
      <c r="F169" s="11"/>
    </row>
    <row r="170" spans="1:6" ht="14.25">
      <c r="A170" s="7">
        <v>168</v>
      </c>
      <c r="B170" s="13" t="str">
        <f>"53022023052920491394658"</f>
        <v>53022023052920491394658</v>
      </c>
      <c r="C170" s="10" t="s">
        <v>18</v>
      </c>
      <c r="D170" s="14" t="str">
        <f>"符芳婧"</f>
        <v>符芳婧</v>
      </c>
      <c r="E170" s="16">
        <v>23.67</v>
      </c>
      <c r="F170" s="11"/>
    </row>
    <row r="171" spans="1:6" ht="14.25">
      <c r="A171" s="7">
        <v>169</v>
      </c>
      <c r="B171" s="13" t="str">
        <f>"53022023053017223599191"</f>
        <v>53022023053017223599191</v>
      </c>
      <c r="C171" s="10" t="s">
        <v>19</v>
      </c>
      <c r="D171" s="10" t="str">
        <f>"王婕欣"</f>
        <v>王婕欣</v>
      </c>
      <c r="E171" s="16">
        <v>69</v>
      </c>
      <c r="F171" s="11"/>
    </row>
    <row r="172" spans="1:6" ht="14.25">
      <c r="A172" s="7">
        <v>170</v>
      </c>
      <c r="B172" s="13" t="str">
        <f>"53022023052411361065101"</f>
        <v>53022023052411361065101</v>
      </c>
      <c r="C172" s="10" t="s">
        <v>19</v>
      </c>
      <c r="D172" s="10" t="str">
        <f>"林昌玉"</f>
        <v>林昌玉</v>
      </c>
      <c r="E172" s="16">
        <v>67.33</v>
      </c>
      <c r="F172" s="11"/>
    </row>
    <row r="173" spans="1:6" ht="14.25">
      <c r="A173" s="7">
        <v>171</v>
      </c>
      <c r="B173" s="13" t="str">
        <f>"53022023052515204873161"</f>
        <v>53022023052515204873161</v>
      </c>
      <c r="C173" s="10" t="s">
        <v>19</v>
      </c>
      <c r="D173" s="10" t="str">
        <f>"赵秀娟"</f>
        <v>赵秀娟</v>
      </c>
      <c r="E173" s="16">
        <v>63.5</v>
      </c>
      <c r="F173" s="11"/>
    </row>
    <row r="174" spans="1:6" ht="14.25">
      <c r="A174" s="7">
        <v>172</v>
      </c>
      <c r="B174" s="13" t="str">
        <f>"53022023052620392082753"</f>
        <v>53022023052620392082753</v>
      </c>
      <c r="C174" s="10" t="s">
        <v>19</v>
      </c>
      <c r="D174" s="10" t="str">
        <f>"张炳温"</f>
        <v>张炳温</v>
      </c>
      <c r="E174" s="16">
        <v>63</v>
      </c>
      <c r="F174" s="11"/>
    </row>
    <row r="175" spans="1:6" ht="14.25">
      <c r="A175" s="7">
        <v>173</v>
      </c>
      <c r="B175" s="13" t="str">
        <f>"530220230531212114104631"</f>
        <v>530220230531212114104631</v>
      </c>
      <c r="C175" s="10" t="s">
        <v>19</v>
      </c>
      <c r="D175" s="10" t="str">
        <f>"邓茂兰"</f>
        <v>邓茂兰</v>
      </c>
      <c r="E175" s="16">
        <v>48.67</v>
      </c>
      <c r="F175" s="11"/>
    </row>
    <row r="176" spans="1:6" ht="14.25">
      <c r="A176" s="7">
        <v>174</v>
      </c>
      <c r="B176" s="13" t="str">
        <f>"530220230601205630108524"</f>
        <v>530220230601205630108524</v>
      </c>
      <c r="C176" s="10" t="s">
        <v>19</v>
      </c>
      <c r="D176" s="10" t="str">
        <f>"符英淑"</f>
        <v>符英淑</v>
      </c>
      <c r="E176" s="16">
        <v>26.33</v>
      </c>
      <c r="F176" s="11"/>
    </row>
    <row r="177" spans="1:6" ht="14.25">
      <c r="A177" s="7">
        <v>175</v>
      </c>
      <c r="B177" s="13" t="str">
        <f>"530220230610102316125872"</f>
        <v>530220230610102316125872</v>
      </c>
      <c r="C177" s="10" t="s">
        <v>19</v>
      </c>
      <c r="D177" s="10" t="str">
        <f>"王丽雅"</f>
        <v>王丽雅</v>
      </c>
      <c r="E177" s="16">
        <v>24.5</v>
      </c>
      <c r="F177" s="11"/>
    </row>
    <row r="178" spans="1:6" ht="14.25">
      <c r="A178" s="7">
        <v>176</v>
      </c>
      <c r="B178" s="13" t="str">
        <f>"53022023052516401974042"</f>
        <v>53022023052516401974042</v>
      </c>
      <c r="C178" s="10" t="s">
        <v>20</v>
      </c>
      <c r="D178" s="14" t="str">
        <f>"蒲江汉"</f>
        <v>蒲江汉</v>
      </c>
      <c r="E178" s="16">
        <v>60.5</v>
      </c>
      <c r="F178" s="11"/>
    </row>
    <row r="179" spans="1:6" ht="14.25">
      <c r="A179" s="7">
        <v>177</v>
      </c>
      <c r="B179" s="13" t="str">
        <f>"53022023052516400474038"</f>
        <v>53022023052516400474038</v>
      </c>
      <c r="C179" s="10" t="s">
        <v>20</v>
      </c>
      <c r="D179" s="14" t="str">
        <f>"薛治乾"</f>
        <v>薛治乾</v>
      </c>
      <c r="E179" s="16">
        <v>53</v>
      </c>
      <c r="F179" s="11"/>
    </row>
    <row r="180" spans="1:6" ht="14.25">
      <c r="A180" s="7">
        <v>178</v>
      </c>
      <c r="B180" s="13" t="str">
        <f>"53022023052410031464396"</f>
        <v>53022023052410031464396</v>
      </c>
      <c r="C180" s="10" t="s">
        <v>20</v>
      </c>
      <c r="D180" s="14" t="str">
        <f>"潘中军"</f>
        <v>潘中军</v>
      </c>
      <c r="E180" s="16">
        <v>15.33</v>
      </c>
      <c r="F180" s="11"/>
    </row>
    <row r="181" spans="1:6" ht="14.25">
      <c r="A181" s="7">
        <v>179</v>
      </c>
      <c r="B181" s="13" t="str">
        <f>"530220230605185140118130"</f>
        <v>530220230605185140118130</v>
      </c>
      <c r="C181" s="10" t="s">
        <v>21</v>
      </c>
      <c r="D181" s="14" t="str">
        <f>"万琼"</f>
        <v>万琼</v>
      </c>
      <c r="E181" s="16">
        <v>62.17</v>
      </c>
      <c r="F181" s="11"/>
    </row>
    <row r="182" spans="1:6" ht="14.25">
      <c r="A182" s="7">
        <v>180</v>
      </c>
      <c r="B182" s="13" t="str">
        <f>"53022023052822201689069"</f>
        <v>53022023052822201689069</v>
      </c>
      <c r="C182" s="10" t="s">
        <v>21</v>
      </c>
      <c r="D182" s="10" t="str">
        <f>"吴永新"</f>
        <v>吴永新</v>
      </c>
      <c r="E182" s="16">
        <v>61.67</v>
      </c>
      <c r="F182" s="11"/>
    </row>
    <row r="183" spans="1:6" ht="14.25">
      <c r="A183" s="7">
        <v>181</v>
      </c>
      <c r="B183" s="13" t="str">
        <f>"53022023052409373764185"</f>
        <v>53022023052409373764185</v>
      </c>
      <c r="C183" s="10" t="s">
        <v>22</v>
      </c>
      <c r="D183" s="10" t="str">
        <f>"薛明"</f>
        <v>薛明</v>
      </c>
      <c r="E183" s="16">
        <v>68.33</v>
      </c>
      <c r="F183" s="11"/>
    </row>
    <row r="184" spans="1:6" ht="14.25">
      <c r="A184" s="7">
        <v>182</v>
      </c>
      <c r="B184" s="13" t="str">
        <f>"53022023052310084160301"</f>
        <v>53022023052310084160301</v>
      </c>
      <c r="C184" s="10" t="s">
        <v>22</v>
      </c>
      <c r="D184" s="10" t="str">
        <f>"符学兴"</f>
        <v>符学兴</v>
      </c>
      <c r="E184" s="16">
        <v>64.67</v>
      </c>
      <c r="F184" s="11"/>
    </row>
    <row r="185" spans="1:6" ht="14.25">
      <c r="A185" s="7">
        <v>183</v>
      </c>
      <c r="B185" s="13" t="str">
        <f>"53022023052718403585693"</f>
        <v>53022023052718403585693</v>
      </c>
      <c r="C185" s="10" t="s">
        <v>22</v>
      </c>
      <c r="D185" s="10" t="str">
        <f>"赵二侬"</f>
        <v>赵二侬</v>
      </c>
      <c r="E185" s="16">
        <v>49.33</v>
      </c>
      <c r="F185" s="11"/>
    </row>
    <row r="186" spans="1:6" ht="14.25">
      <c r="A186" s="7">
        <v>184</v>
      </c>
      <c r="B186" s="13" t="str">
        <f>"530220230607205055123435"</f>
        <v>530220230607205055123435</v>
      </c>
      <c r="C186" s="10" t="s">
        <v>23</v>
      </c>
      <c r="D186" s="10" t="str">
        <f>"林莉祝"</f>
        <v>林莉祝</v>
      </c>
      <c r="E186" s="16">
        <v>71.83</v>
      </c>
      <c r="F186" s="11"/>
    </row>
    <row r="187" spans="1:6" ht="14.25">
      <c r="A187" s="7">
        <v>185</v>
      </c>
      <c r="B187" s="13" t="str">
        <f>"530220230604223345114854"</f>
        <v>530220230604223345114854</v>
      </c>
      <c r="C187" s="10" t="s">
        <v>23</v>
      </c>
      <c r="D187" s="10" t="str">
        <f>"张玉花"</f>
        <v>张玉花</v>
      </c>
      <c r="E187" s="16">
        <v>60</v>
      </c>
      <c r="F187" s="11"/>
    </row>
    <row r="188" spans="1:6" ht="14.25">
      <c r="A188" s="7">
        <v>186</v>
      </c>
      <c r="B188" s="13" t="str">
        <f>"530220230606121023120040"</f>
        <v>530220230606121023120040</v>
      </c>
      <c r="C188" s="10" t="s">
        <v>23</v>
      </c>
      <c r="D188" s="10" t="str">
        <f>"郑庆波"</f>
        <v>郑庆波</v>
      </c>
      <c r="E188" s="16">
        <v>24.67</v>
      </c>
      <c r="F188" s="11"/>
    </row>
    <row r="189" spans="1:6" ht="14.25">
      <c r="A189" s="7">
        <v>187</v>
      </c>
      <c r="B189" s="13" t="str">
        <f>"53022023052412010865267"</f>
        <v>53022023052412010865267</v>
      </c>
      <c r="C189" s="10" t="s">
        <v>24</v>
      </c>
      <c r="D189" s="14" t="str">
        <f>"王国卿"</f>
        <v>王国卿</v>
      </c>
      <c r="E189" s="16">
        <v>69.5</v>
      </c>
      <c r="F189" s="11"/>
    </row>
    <row r="190" spans="1:6" ht="14.25">
      <c r="A190" s="7">
        <v>188</v>
      </c>
      <c r="B190" s="13" t="str">
        <f>"53022023052320033362902"</f>
        <v>53022023052320033362902</v>
      </c>
      <c r="C190" s="10" t="s">
        <v>24</v>
      </c>
      <c r="D190" s="14" t="str">
        <f>"李发东"</f>
        <v>李发东</v>
      </c>
      <c r="E190" s="16">
        <v>68.67</v>
      </c>
      <c r="F190" s="11"/>
    </row>
    <row r="191" spans="1:6" ht="14.25">
      <c r="A191" s="7">
        <v>189</v>
      </c>
      <c r="B191" s="13" t="str">
        <f>"530220230604231630114939"</f>
        <v>530220230604231630114939</v>
      </c>
      <c r="C191" s="10" t="s">
        <v>24</v>
      </c>
      <c r="D191" s="14" t="str">
        <f>"林天鹅"</f>
        <v>林天鹅</v>
      </c>
      <c r="E191" s="16">
        <v>34</v>
      </c>
      <c r="F191" s="11"/>
    </row>
    <row r="192" spans="1:6" ht="14.25">
      <c r="A192" s="7">
        <v>190</v>
      </c>
      <c r="B192" s="13" t="str">
        <f>"530220230604115424113941"</f>
        <v>530220230604115424113941</v>
      </c>
      <c r="C192" s="10" t="s">
        <v>25</v>
      </c>
      <c r="D192" s="10" t="str">
        <f>"高淑美"</f>
        <v>高淑美</v>
      </c>
      <c r="E192" s="16">
        <v>75.83</v>
      </c>
      <c r="F192" s="11"/>
    </row>
    <row r="193" spans="1:6" ht="14.25">
      <c r="A193" s="7">
        <v>191</v>
      </c>
      <c r="B193" s="13" t="str">
        <f>"53022023052421092968060"</f>
        <v>53022023052421092968060</v>
      </c>
      <c r="C193" s="10" t="s">
        <v>25</v>
      </c>
      <c r="D193" s="10" t="str">
        <f>"王永红"</f>
        <v>王永红</v>
      </c>
      <c r="E193" s="16">
        <v>68.83</v>
      </c>
      <c r="F193" s="11"/>
    </row>
    <row r="194" spans="1:6" ht="14.25">
      <c r="A194" s="7">
        <v>192</v>
      </c>
      <c r="B194" s="13" t="str">
        <f>"53022023052410072964427"</f>
        <v>53022023052410072964427</v>
      </c>
      <c r="C194" s="10" t="s">
        <v>25</v>
      </c>
      <c r="D194" s="10" t="str">
        <f>"伍欢"</f>
        <v>伍欢</v>
      </c>
      <c r="E194" s="16">
        <v>67.5</v>
      </c>
      <c r="F194" s="11"/>
    </row>
    <row r="195" spans="1:6" ht="14.25">
      <c r="A195" s="7">
        <v>193</v>
      </c>
      <c r="B195" s="13" t="str">
        <f>"53022023052710563584155"</f>
        <v>53022023052710563584155</v>
      </c>
      <c r="C195" s="10" t="s">
        <v>25</v>
      </c>
      <c r="D195" s="10" t="str">
        <f>"文芳婷"</f>
        <v>文芳婷</v>
      </c>
      <c r="E195" s="16">
        <v>66.67</v>
      </c>
      <c r="F195" s="11"/>
    </row>
    <row r="196" spans="1:6" ht="14.25">
      <c r="A196" s="7">
        <v>194</v>
      </c>
      <c r="B196" s="13" t="str">
        <f>"53022023052422521868570"</f>
        <v>53022023052422521868570</v>
      </c>
      <c r="C196" s="10" t="s">
        <v>25</v>
      </c>
      <c r="D196" s="10" t="str">
        <f>"张志行"</f>
        <v>张志行</v>
      </c>
      <c r="E196" s="16">
        <v>64.5</v>
      </c>
      <c r="F196" s="11"/>
    </row>
    <row r="197" spans="1:6" ht="14.25">
      <c r="A197" s="7">
        <v>195</v>
      </c>
      <c r="B197" s="13" t="str">
        <f>"53022023052408311563822"</f>
        <v>53022023052408311563822</v>
      </c>
      <c r="C197" s="10" t="s">
        <v>25</v>
      </c>
      <c r="D197" s="10" t="str">
        <f>"王业山"</f>
        <v>王业山</v>
      </c>
      <c r="E197" s="16">
        <v>60</v>
      </c>
      <c r="F197" s="11"/>
    </row>
    <row r="198" spans="1:6" ht="14.25">
      <c r="A198" s="7">
        <v>196</v>
      </c>
      <c r="B198" s="14" t="str">
        <f>"53022023052921194794838"</f>
        <v>53022023052921194794838</v>
      </c>
      <c r="C198" s="14" t="s">
        <v>25</v>
      </c>
      <c r="D198" s="14" t="str">
        <f>"张慧"</f>
        <v>张慧</v>
      </c>
      <c r="E198" s="18">
        <v>55</v>
      </c>
      <c r="F198" s="11"/>
    </row>
    <row r="199" spans="1:6" ht="14.25">
      <c r="A199" s="7">
        <v>197</v>
      </c>
      <c r="B199" s="13" t="str">
        <f>"53022023052309533860217"</f>
        <v>53022023052309533860217</v>
      </c>
      <c r="C199" s="10" t="s">
        <v>25</v>
      </c>
      <c r="D199" s="10" t="str">
        <f>"朱亚楠"</f>
        <v>朱亚楠</v>
      </c>
      <c r="E199" s="16"/>
      <c r="F199" s="17" t="s">
        <v>8</v>
      </c>
    </row>
    <row r="200" spans="1:6" ht="14.25">
      <c r="A200" s="7">
        <v>198</v>
      </c>
      <c r="B200" s="13" t="str">
        <f>"530220230601210810108568"</f>
        <v>530220230601210810108568</v>
      </c>
      <c r="C200" s="10" t="s">
        <v>25</v>
      </c>
      <c r="D200" s="10" t="str">
        <f>" 李振芹"</f>
        <v> 李振芹</v>
      </c>
      <c r="E200" s="16"/>
      <c r="F200" s="17" t="s">
        <v>8</v>
      </c>
    </row>
    <row r="201" spans="1:6" ht="14.25">
      <c r="A201" s="7">
        <v>199</v>
      </c>
      <c r="B201" s="13" t="str">
        <f>"53022023052822302589100"</f>
        <v>53022023052822302589100</v>
      </c>
      <c r="C201" s="10" t="s">
        <v>26</v>
      </c>
      <c r="D201" s="14" t="str">
        <f>"于海鸥"</f>
        <v>于海鸥</v>
      </c>
      <c r="E201" s="16">
        <v>70</v>
      </c>
      <c r="F201" s="11"/>
    </row>
    <row r="202" spans="1:6" ht="14.25">
      <c r="A202" s="7">
        <v>200</v>
      </c>
      <c r="B202" s="13" t="str">
        <f>"530220230601154213107441"</f>
        <v>530220230601154213107441</v>
      </c>
      <c r="C202" s="10" t="s">
        <v>26</v>
      </c>
      <c r="D202" s="10" t="str">
        <f>"薛琪"</f>
        <v>薛琪</v>
      </c>
      <c r="E202" s="16">
        <v>60</v>
      </c>
      <c r="F202" s="11"/>
    </row>
    <row r="203" spans="1:6" ht="14.25">
      <c r="A203" s="7">
        <v>201</v>
      </c>
      <c r="B203" s="19" t="str">
        <f>"530220230611172726126121"</f>
        <v>530220230611172726126121</v>
      </c>
      <c r="C203" s="14" t="s">
        <v>27</v>
      </c>
      <c r="D203" s="14" t="str">
        <f>"李冰"</f>
        <v>李冰</v>
      </c>
      <c r="E203" s="18">
        <v>61.67</v>
      </c>
      <c r="F203" s="11"/>
    </row>
    <row r="204" spans="1:6" ht="14.25">
      <c r="A204" s="7">
        <v>202</v>
      </c>
      <c r="B204" s="13" t="str">
        <f>"530220230610234516126021"</f>
        <v>530220230610234516126021</v>
      </c>
      <c r="C204" s="10" t="s">
        <v>28</v>
      </c>
      <c r="D204" s="14" t="str">
        <f>"陈莹"</f>
        <v>陈莹</v>
      </c>
      <c r="E204" s="16">
        <v>74.67</v>
      </c>
      <c r="F204" s="11"/>
    </row>
    <row r="205" spans="1:6" ht="14.25">
      <c r="A205" s="7">
        <v>203</v>
      </c>
      <c r="B205" s="13" t="str">
        <f>"530220230608155315124772"</f>
        <v>530220230608155315124772</v>
      </c>
      <c r="C205" s="10" t="s">
        <v>29</v>
      </c>
      <c r="D205" s="14" t="str">
        <f>"朱发贝"</f>
        <v>朱发贝</v>
      </c>
      <c r="E205" s="16">
        <v>70</v>
      </c>
      <c r="F205" s="11"/>
    </row>
    <row r="206" spans="1:6" ht="14.25">
      <c r="A206" s="7">
        <v>204</v>
      </c>
      <c r="B206" s="13" t="str">
        <f>"530220230609000706125296"</f>
        <v>530220230609000706125296</v>
      </c>
      <c r="C206" s="10" t="s">
        <v>30</v>
      </c>
      <c r="D206" s="10" t="str">
        <f>"王贤"</f>
        <v>王贤</v>
      </c>
      <c r="E206" s="16">
        <v>62</v>
      </c>
      <c r="F206" s="11"/>
    </row>
    <row r="207" spans="1:6" ht="14.25">
      <c r="A207" s="7">
        <v>205</v>
      </c>
      <c r="B207" s="13" t="str">
        <f>"53022023052622482283252"</f>
        <v>53022023052622482283252</v>
      </c>
      <c r="C207" s="10" t="s">
        <v>30</v>
      </c>
      <c r="D207" s="10" t="str">
        <f>"羊明娟"</f>
        <v>羊明娟</v>
      </c>
      <c r="E207" s="16">
        <v>60</v>
      </c>
      <c r="F207" s="11"/>
    </row>
    <row r="208" spans="1:6" ht="14.25">
      <c r="A208" s="7">
        <v>206</v>
      </c>
      <c r="B208" s="13" t="str">
        <f>"53022023052523251276687"</f>
        <v>53022023052523251276687</v>
      </c>
      <c r="C208" s="10" t="s">
        <v>30</v>
      </c>
      <c r="D208" s="10" t="str">
        <f>"莫海琼"</f>
        <v>莫海琼</v>
      </c>
      <c r="E208" s="16">
        <v>57.67</v>
      </c>
      <c r="F208" s="11"/>
    </row>
    <row r="209" spans="1:6" ht="14.25">
      <c r="A209" s="7">
        <v>207</v>
      </c>
      <c r="B209" s="13" t="str">
        <f>"530220230605184941118124"</f>
        <v>530220230605184941118124</v>
      </c>
      <c r="C209" s="10" t="s">
        <v>30</v>
      </c>
      <c r="D209" s="10" t="str">
        <f>"陈少花"</f>
        <v>陈少花</v>
      </c>
      <c r="E209" s="16">
        <v>52</v>
      </c>
      <c r="F209" s="11"/>
    </row>
    <row r="210" spans="1:6" ht="14.25">
      <c r="A210" s="7">
        <v>208</v>
      </c>
      <c r="B210" s="13" t="str">
        <f>"53022023053015375598528"</f>
        <v>53022023053015375598528</v>
      </c>
      <c r="C210" s="10" t="s">
        <v>30</v>
      </c>
      <c r="D210" s="10" t="str">
        <f>"张淑香"</f>
        <v>张淑香</v>
      </c>
      <c r="E210" s="16"/>
      <c r="F210" s="17" t="s">
        <v>8</v>
      </c>
    </row>
    <row r="211" spans="1:6" ht="14.25">
      <c r="A211" s="7">
        <v>209</v>
      </c>
      <c r="B211" s="19" t="str">
        <f>"53022023052310424860508"</f>
        <v>53022023052310424860508</v>
      </c>
      <c r="C211" s="14" t="s">
        <v>31</v>
      </c>
      <c r="D211" s="14" t="str">
        <f>"吴德建"</f>
        <v>吴德建</v>
      </c>
      <c r="E211" s="18">
        <v>72.67</v>
      </c>
      <c r="F211" s="11"/>
    </row>
    <row r="212" spans="1:6" ht="14.25">
      <c r="A212" s="7">
        <v>210</v>
      </c>
      <c r="B212" s="13" t="str">
        <f>"53022023052700440783452"</f>
        <v>53022023052700440783452</v>
      </c>
      <c r="C212" s="10" t="s">
        <v>31</v>
      </c>
      <c r="D212" s="14" t="str">
        <f>"陈东佗"</f>
        <v>陈东佗</v>
      </c>
      <c r="E212" s="16">
        <v>70.67</v>
      </c>
      <c r="F212" s="11"/>
    </row>
    <row r="213" spans="1:6" ht="14.25">
      <c r="A213" s="7">
        <v>211</v>
      </c>
      <c r="B213" s="13" t="str">
        <f>"53022023052317343662369"</f>
        <v>53022023052317343662369</v>
      </c>
      <c r="C213" s="10" t="s">
        <v>31</v>
      </c>
      <c r="D213" s="14" t="str">
        <f>"谢桂丹"</f>
        <v>谢桂丹</v>
      </c>
      <c r="E213" s="16">
        <v>58.67</v>
      </c>
      <c r="F213" s="11"/>
    </row>
    <row r="214" spans="1:6" ht="14.25">
      <c r="A214" s="7">
        <v>212</v>
      </c>
      <c r="B214" s="13" t="str">
        <f>"530220230606195949121375"</f>
        <v>530220230606195949121375</v>
      </c>
      <c r="C214" s="10" t="s">
        <v>31</v>
      </c>
      <c r="D214" s="14" t="str">
        <f>"薛深礼"</f>
        <v>薛深礼</v>
      </c>
      <c r="E214" s="16">
        <v>53.33</v>
      </c>
      <c r="F214" s="11"/>
    </row>
    <row r="215" spans="1:6" ht="14.25">
      <c r="A215" s="7">
        <v>213</v>
      </c>
      <c r="B215" s="13" t="str">
        <f>"53022023052410380664673"</f>
        <v>53022023052410380664673</v>
      </c>
      <c r="C215" s="10" t="s">
        <v>32</v>
      </c>
      <c r="D215" s="14" t="str">
        <f>"谢桃梅"</f>
        <v>谢桃梅</v>
      </c>
      <c r="E215" s="16">
        <v>66.33</v>
      </c>
      <c r="F215" s="11"/>
    </row>
    <row r="216" spans="1:6" ht="14.25">
      <c r="A216" s="7">
        <v>214</v>
      </c>
      <c r="B216" s="13" t="str">
        <f>"53022023052521460776182"</f>
        <v>53022023052521460776182</v>
      </c>
      <c r="C216" s="10" t="s">
        <v>32</v>
      </c>
      <c r="D216" s="14" t="str">
        <f>"谢雪花"</f>
        <v>谢雪花</v>
      </c>
      <c r="E216" s="16">
        <v>63</v>
      </c>
      <c r="F216" s="11"/>
    </row>
    <row r="217" spans="1:6" ht="14.25">
      <c r="A217" s="7">
        <v>215</v>
      </c>
      <c r="B217" s="13" t="str">
        <f>"53022023052822464289155"</f>
        <v>53022023052822464289155</v>
      </c>
      <c r="C217" s="10" t="s">
        <v>33</v>
      </c>
      <c r="D217" s="10" t="str">
        <f>"陈青苗"</f>
        <v>陈青苗</v>
      </c>
      <c r="E217" s="16">
        <v>80.33</v>
      </c>
      <c r="F217" s="11"/>
    </row>
    <row r="218" spans="1:6" ht="14.25">
      <c r="A218" s="7">
        <v>216</v>
      </c>
      <c r="B218" s="13" t="str">
        <f>"53022023052419104367529"</f>
        <v>53022023052419104367529</v>
      </c>
      <c r="C218" s="10" t="s">
        <v>33</v>
      </c>
      <c r="D218" s="10" t="str">
        <f>"吴盈美"</f>
        <v>吴盈美</v>
      </c>
      <c r="E218" s="16">
        <v>70.67</v>
      </c>
      <c r="F218" s="11"/>
    </row>
    <row r="219" spans="1:6" ht="14.25">
      <c r="A219" s="7">
        <v>217</v>
      </c>
      <c r="B219" s="13" t="str">
        <f>"53022023052916242293317"</f>
        <v>53022023052916242293317</v>
      </c>
      <c r="C219" s="10" t="s">
        <v>33</v>
      </c>
      <c r="D219" s="10" t="str">
        <f>"符书山"</f>
        <v>符书山</v>
      </c>
      <c r="E219" s="16">
        <v>66.67</v>
      </c>
      <c r="F219" s="11"/>
    </row>
    <row r="220" spans="1:6" ht="14.25">
      <c r="A220" s="7">
        <v>218</v>
      </c>
      <c r="B220" s="13" t="str">
        <f>"530220230608193614125091"</f>
        <v>530220230608193614125091</v>
      </c>
      <c r="C220" s="10" t="s">
        <v>34</v>
      </c>
      <c r="D220" s="14" t="str">
        <f>"陈静"</f>
        <v>陈静</v>
      </c>
      <c r="E220" s="16">
        <v>80</v>
      </c>
      <c r="F220" s="11"/>
    </row>
    <row r="221" spans="1:6" ht="14.25">
      <c r="A221" s="7">
        <v>219</v>
      </c>
      <c r="B221" s="13" t="str">
        <f>"530220230604195213114585"</f>
        <v>530220230604195213114585</v>
      </c>
      <c r="C221" s="10" t="s">
        <v>35</v>
      </c>
      <c r="D221" s="10" t="str">
        <f>"张鲲"</f>
        <v>张鲲</v>
      </c>
      <c r="E221" s="16">
        <v>70</v>
      </c>
      <c r="F221" s="11"/>
    </row>
    <row r="222" spans="1:6" ht="14.25">
      <c r="A222" s="7">
        <v>220</v>
      </c>
      <c r="B222" s="13" t="str">
        <f>"53022023052721290886220"</f>
        <v>53022023052721290886220</v>
      </c>
      <c r="C222" s="10" t="s">
        <v>35</v>
      </c>
      <c r="D222" s="10" t="str">
        <f>"谭莹"</f>
        <v>谭莹</v>
      </c>
      <c r="E222" s="16">
        <v>62.33</v>
      </c>
      <c r="F222" s="11"/>
    </row>
    <row r="223" spans="1:6" ht="14.25">
      <c r="A223" s="7">
        <v>221</v>
      </c>
      <c r="B223" s="13" t="str">
        <f>"53022023052309203160013"</f>
        <v>53022023052309203160013</v>
      </c>
      <c r="C223" s="10" t="s">
        <v>35</v>
      </c>
      <c r="D223" s="10" t="str">
        <f>"白飏"</f>
        <v>白飏</v>
      </c>
      <c r="E223" s="16">
        <v>59</v>
      </c>
      <c r="F223" s="11"/>
    </row>
    <row r="224" spans="1:6" ht="14.25">
      <c r="A224" s="7">
        <v>222</v>
      </c>
      <c r="B224" s="13" t="str">
        <f>"530220230604202923114639"</f>
        <v>530220230604202923114639</v>
      </c>
      <c r="C224" s="10" t="s">
        <v>35</v>
      </c>
      <c r="D224" s="10" t="str">
        <f>"符尧天"</f>
        <v>符尧天</v>
      </c>
      <c r="E224" s="16">
        <v>55.67</v>
      </c>
      <c r="F224" s="11"/>
    </row>
    <row r="225" spans="1:6" ht="14.25">
      <c r="A225" s="7">
        <v>223</v>
      </c>
      <c r="B225" s="13" t="str">
        <f>"53022023052315472461884"</f>
        <v>53022023052315472461884</v>
      </c>
      <c r="C225" s="10" t="s">
        <v>35</v>
      </c>
      <c r="D225" s="10" t="str">
        <f>"王咸春"</f>
        <v>王咸春</v>
      </c>
      <c r="E225" s="16">
        <v>55.33</v>
      </c>
      <c r="F225" s="11"/>
    </row>
    <row r="226" spans="1:6" ht="14.25">
      <c r="A226" s="7">
        <v>224</v>
      </c>
      <c r="B226" s="13" t="str">
        <f>"530220230605084217115124"</f>
        <v>530220230605084217115124</v>
      </c>
      <c r="C226" s="10" t="s">
        <v>35</v>
      </c>
      <c r="D226" s="10" t="str">
        <f>"孙文英"</f>
        <v>孙文英</v>
      </c>
      <c r="E226" s="16">
        <v>53.67</v>
      </c>
      <c r="F226" s="11"/>
    </row>
    <row r="227" spans="1:6" ht="14.25">
      <c r="A227" s="7">
        <v>225</v>
      </c>
      <c r="B227" s="13" t="str">
        <f>"530220230531114017102438"</f>
        <v>530220230531114017102438</v>
      </c>
      <c r="C227" s="10" t="s">
        <v>35</v>
      </c>
      <c r="D227" s="10" t="str">
        <f>"董虹"</f>
        <v>董虹</v>
      </c>
      <c r="E227" s="16"/>
      <c r="F227" s="17" t="s">
        <v>8</v>
      </c>
    </row>
    <row r="228" spans="1:6" ht="14.25">
      <c r="A228" s="7">
        <v>226</v>
      </c>
      <c r="B228" s="13" t="str">
        <f>"53022023052420064467747"</f>
        <v>53022023052420064467747</v>
      </c>
      <c r="C228" s="10" t="s">
        <v>36</v>
      </c>
      <c r="D228" s="14" t="str">
        <f>"谢彩云"</f>
        <v>谢彩云</v>
      </c>
      <c r="E228" s="16">
        <v>57</v>
      </c>
      <c r="F228" s="11"/>
    </row>
    <row r="229" spans="1:6" ht="14.25">
      <c r="A229" s="7">
        <v>227</v>
      </c>
      <c r="B229" s="13" t="str">
        <f>"53022023052310365660469"</f>
        <v>53022023052310365660469</v>
      </c>
      <c r="C229" s="10" t="s">
        <v>36</v>
      </c>
      <c r="D229" s="14" t="str">
        <f>"苏慧昕"</f>
        <v>苏慧昕</v>
      </c>
      <c r="E229" s="16">
        <v>50.67</v>
      </c>
      <c r="F229" s="11"/>
    </row>
    <row r="230" spans="1:6" ht="14.25">
      <c r="A230" s="7">
        <v>228</v>
      </c>
      <c r="B230" s="13" t="str">
        <f>"53022023052715034885017"</f>
        <v>53022023052715034885017</v>
      </c>
      <c r="C230" s="10" t="s">
        <v>37</v>
      </c>
      <c r="D230" s="10" t="str">
        <f>"吴月秋"</f>
        <v>吴月秋</v>
      </c>
      <c r="E230" s="16">
        <v>68.67</v>
      </c>
      <c r="F230" s="11"/>
    </row>
    <row r="231" spans="1:6" ht="14.25">
      <c r="A231" s="7">
        <v>229</v>
      </c>
      <c r="B231" s="13" t="str">
        <f>"53022023052519211775213"</f>
        <v>53022023052519211775213</v>
      </c>
      <c r="C231" s="10" t="s">
        <v>37</v>
      </c>
      <c r="D231" s="10" t="str">
        <f>"谢肇雄"</f>
        <v>谢肇雄</v>
      </c>
      <c r="E231" s="16">
        <v>64</v>
      </c>
      <c r="F231" s="11"/>
    </row>
    <row r="232" spans="1:6" ht="14.25">
      <c r="A232" s="7">
        <v>230</v>
      </c>
      <c r="B232" s="13" t="str">
        <f>"530220230605171004117847"</f>
        <v>530220230605171004117847</v>
      </c>
      <c r="C232" s="10" t="s">
        <v>37</v>
      </c>
      <c r="D232" s="10" t="str">
        <f>"李秀基"</f>
        <v>李秀基</v>
      </c>
      <c r="E232" s="16">
        <v>60.33</v>
      </c>
      <c r="F232" s="11"/>
    </row>
    <row r="233" spans="1:6" ht="14.25">
      <c r="A233" s="7">
        <v>231</v>
      </c>
      <c r="B233" s="13" t="str">
        <f>"53022023052617283881953"</f>
        <v>53022023052617283881953</v>
      </c>
      <c r="C233" s="10" t="s">
        <v>37</v>
      </c>
      <c r="D233" s="10" t="str">
        <f>"袁泽龙"</f>
        <v>袁泽龙</v>
      </c>
      <c r="E233" s="16">
        <v>59</v>
      </c>
      <c r="F233" s="11"/>
    </row>
    <row r="234" spans="1:6" ht="14.25">
      <c r="A234" s="7">
        <v>232</v>
      </c>
      <c r="B234" s="13" t="str">
        <f>"53022023053011394897275"</f>
        <v>53022023053011394897275</v>
      </c>
      <c r="C234" s="10" t="s">
        <v>37</v>
      </c>
      <c r="D234" s="10" t="str">
        <f>"杨菲菲"</f>
        <v>杨菲菲</v>
      </c>
      <c r="E234" s="16">
        <v>57.67</v>
      </c>
      <c r="F234" s="11"/>
    </row>
    <row r="235" spans="1:6" ht="14.25">
      <c r="A235" s="7">
        <v>233</v>
      </c>
      <c r="B235" s="13" t="str">
        <f>"530220230609164736125792"</f>
        <v>530220230609164736125792</v>
      </c>
      <c r="C235" s="10" t="s">
        <v>37</v>
      </c>
      <c r="D235" s="10" t="str">
        <f>"蓝永富"</f>
        <v>蓝永富</v>
      </c>
      <c r="E235" s="16">
        <v>56</v>
      </c>
      <c r="F235" s="11"/>
    </row>
    <row r="236" spans="1:6" ht="14.25">
      <c r="A236" s="7">
        <v>234</v>
      </c>
      <c r="B236" s="13" t="str">
        <f>"53022023052811363487176"</f>
        <v>53022023052811363487176</v>
      </c>
      <c r="C236" s="10" t="s">
        <v>37</v>
      </c>
      <c r="D236" s="10" t="str">
        <f>"陈才恒"</f>
        <v>陈才恒</v>
      </c>
      <c r="E236" s="16">
        <v>54.67</v>
      </c>
      <c r="F236" s="11"/>
    </row>
    <row r="237" spans="1:6" ht="14.25">
      <c r="A237" s="7">
        <v>235</v>
      </c>
      <c r="B237" s="13" t="str">
        <f>"53022023053015284698462"</f>
        <v>53022023053015284698462</v>
      </c>
      <c r="C237" s="10" t="s">
        <v>37</v>
      </c>
      <c r="D237" s="10" t="str">
        <f>"陈国奇"</f>
        <v>陈国奇</v>
      </c>
      <c r="E237" s="16">
        <v>50</v>
      </c>
      <c r="F237" s="11"/>
    </row>
    <row r="238" spans="1:6" ht="14.25">
      <c r="A238" s="7">
        <v>236</v>
      </c>
      <c r="B238" s="13" t="str">
        <f>"530220230607203020123403"</f>
        <v>530220230607203020123403</v>
      </c>
      <c r="C238" s="10" t="s">
        <v>37</v>
      </c>
      <c r="D238" s="10" t="str">
        <f>"耿乐仙"</f>
        <v>耿乐仙</v>
      </c>
      <c r="E238" s="16"/>
      <c r="F238" s="17" t="s">
        <v>8</v>
      </c>
    </row>
    <row r="239" spans="1:6" ht="14.25">
      <c r="A239" s="7">
        <v>237</v>
      </c>
      <c r="B239" s="13" t="str">
        <f>"53022023052314364661472"</f>
        <v>53022023052314364661472</v>
      </c>
      <c r="C239" s="10" t="s">
        <v>38</v>
      </c>
      <c r="D239" s="14" t="str">
        <f>"黄钰花"</f>
        <v>黄钰花</v>
      </c>
      <c r="E239" s="16">
        <v>61.33</v>
      </c>
      <c r="F239" s="11"/>
    </row>
    <row r="240" spans="1:6" ht="14.25">
      <c r="A240" s="7">
        <v>238</v>
      </c>
      <c r="B240" s="13" t="str">
        <f>"53022023052411411265135"</f>
        <v>53022023052411411265135</v>
      </c>
      <c r="C240" s="10" t="s">
        <v>39</v>
      </c>
      <c r="D240" s="14" t="str">
        <f>"林喜丽"</f>
        <v>林喜丽</v>
      </c>
      <c r="E240" s="16">
        <v>64.67</v>
      </c>
      <c r="F240" s="11"/>
    </row>
    <row r="241" spans="1:6" ht="14.25">
      <c r="A241" s="7">
        <v>239</v>
      </c>
      <c r="B241" s="13" t="str">
        <f>"53022023052309325460100"</f>
        <v>53022023052309325460100</v>
      </c>
      <c r="C241" s="10" t="s">
        <v>39</v>
      </c>
      <c r="D241" s="10" t="str">
        <f>"谢昌达"</f>
        <v>谢昌达</v>
      </c>
      <c r="E241" s="16">
        <v>59.33</v>
      </c>
      <c r="F241" s="11"/>
    </row>
    <row r="242" spans="1:6" ht="14.25">
      <c r="A242" s="7">
        <v>240</v>
      </c>
      <c r="B242" s="13" t="str">
        <f>"53022023052408054163777"</f>
        <v>53022023052408054163777</v>
      </c>
      <c r="C242" s="10" t="s">
        <v>39</v>
      </c>
      <c r="D242" s="14" t="str">
        <f>"林吉洁"</f>
        <v>林吉洁</v>
      </c>
      <c r="E242" s="16">
        <v>58.33</v>
      </c>
      <c r="F242" s="11"/>
    </row>
    <row r="243" spans="1:6" ht="14.25">
      <c r="A243" s="7">
        <v>241</v>
      </c>
      <c r="B243" s="13" t="str">
        <f>"53022023052314463361520"</f>
        <v>53022023052314463361520</v>
      </c>
      <c r="C243" s="10" t="s">
        <v>39</v>
      </c>
      <c r="D243" s="14" t="str">
        <f>"林旺"</f>
        <v>林旺</v>
      </c>
      <c r="E243" s="16">
        <v>54</v>
      </c>
      <c r="F243" s="11"/>
    </row>
    <row r="244" spans="1:6" ht="14.25">
      <c r="A244" s="7">
        <v>242</v>
      </c>
      <c r="B244" s="13" t="str">
        <f>"53022023052321025063105"</f>
        <v>53022023052321025063105</v>
      </c>
      <c r="C244" s="10" t="s">
        <v>39</v>
      </c>
      <c r="D244" s="10" t="str">
        <f>"白嘉美"</f>
        <v>白嘉美</v>
      </c>
      <c r="E244" s="16">
        <v>48.33</v>
      </c>
      <c r="F244" s="11"/>
    </row>
    <row r="245" spans="1:6" ht="14.25">
      <c r="A245" s="7">
        <v>243</v>
      </c>
      <c r="B245" s="13" t="str">
        <f>"53022023052310430760513"</f>
        <v>53022023052310430760513</v>
      </c>
      <c r="C245" s="10" t="s">
        <v>40</v>
      </c>
      <c r="D245" s="10" t="str">
        <f>"周丹女"</f>
        <v>周丹女</v>
      </c>
      <c r="E245" s="16">
        <v>76.67</v>
      </c>
      <c r="F245" s="11"/>
    </row>
    <row r="246" spans="1:6" ht="14.25">
      <c r="A246" s="7">
        <v>244</v>
      </c>
      <c r="B246" s="13" t="str">
        <f>"53022023052311241060717"</f>
        <v>53022023052311241060717</v>
      </c>
      <c r="C246" s="10" t="s">
        <v>40</v>
      </c>
      <c r="D246" s="10" t="str">
        <f>"郭丹"</f>
        <v>郭丹</v>
      </c>
      <c r="E246" s="16">
        <v>74.67</v>
      </c>
      <c r="F246" s="11"/>
    </row>
    <row r="247" spans="1:6" ht="14.25">
      <c r="A247" s="7">
        <v>245</v>
      </c>
      <c r="B247" s="13" t="str">
        <f>"53022023052314440061510"</f>
        <v>53022023052314440061510</v>
      </c>
      <c r="C247" s="10" t="s">
        <v>40</v>
      </c>
      <c r="D247" s="10" t="str">
        <f>"钟梅丹"</f>
        <v>钟梅丹</v>
      </c>
      <c r="E247" s="16">
        <v>72.33</v>
      </c>
      <c r="F247" s="11"/>
    </row>
    <row r="248" spans="1:6" ht="14.25">
      <c r="A248" s="7">
        <v>246</v>
      </c>
      <c r="B248" s="13" t="str">
        <f>"53022023052411023764873"</f>
        <v>53022023052411023764873</v>
      </c>
      <c r="C248" s="10" t="s">
        <v>40</v>
      </c>
      <c r="D248" s="10" t="str">
        <f>"王丽锦"</f>
        <v>王丽锦</v>
      </c>
      <c r="E248" s="16">
        <v>71.33</v>
      </c>
      <c r="F248" s="11"/>
    </row>
    <row r="249" spans="1:6" ht="14.25">
      <c r="A249" s="7">
        <v>247</v>
      </c>
      <c r="B249" s="13" t="str">
        <f>"53022023052313542161320"</f>
        <v>53022023052313542161320</v>
      </c>
      <c r="C249" s="10" t="s">
        <v>40</v>
      </c>
      <c r="D249" s="10" t="str">
        <f>"李金洳"</f>
        <v>李金洳</v>
      </c>
      <c r="E249" s="16">
        <v>70.33</v>
      </c>
      <c r="F249" s="11"/>
    </row>
    <row r="250" spans="1:6" ht="14.25">
      <c r="A250" s="7">
        <v>248</v>
      </c>
      <c r="B250" s="13" t="str">
        <f>"53022023052914451992560"</f>
        <v>53022023052914451992560</v>
      </c>
      <c r="C250" s="10" t="s">
        <v>40</v>
      </c>
      <c r="D250" s="10" t="str">
        <f>"孙东旭"</f>
        <v>孙东旭</v>
      </c>
      <c r="E250" s="16">
        <v>67</v>
      </c>
      <c r="F250" s="11"/>
    </row>
    <row r="251" spans="1:6" ht="14.25">
      <c r="A251" s="7">
        <v>249</v>
      </c>
      <c r="B251" s="13" t="str">
        <f>"53022023052320494963050"</f>
        <v>53022023052320494963050</v>
      </c>
      <c r="C251" s="10" t="s">
        <v>40</v>
      </c>
      <c r="D251" s="10" t="str">
        <f>"林明利"</f>
        <v>林明利</v>
      </c>
      <c r="E251" s="16">
        <v>65</v>
      </c>
      <c r="F251" s="11"/>
    </row>
    <row r="252" spans="1:6" ht="14.25">
      <c r="A252" s="7">
        <v>250</v>
      </c>
      <c r="B252" s="13" t="str">
        <f>"53022023052415211866224"</f>
        <v>53022023052415211866224</v>
      </c>
      <c r="C252" s="10" t="s">
        <v>40</v>
      </c>
      <c r="D252" s="10" t="str">
        <f>"陈若翠"</f>
        <v>陈若翠</v>
      </c>
      <c r="E252" s="16">
        <v>64.33</v>
      </c>
      <c r="F252" s="11"/>
    </row>
    <row r="253" spans="1:6" ht="14.25">
      <c r="A253" s="7">
        <v>251</v>
      </c>
      <c r="B253" s="13" t="str">
        <f>"530220230608151106124668"</f>
        <v>530220230608151106124668</v>
      </c>
      <c r="C253" s="10" t="s">
        <v>40</v>
      </c>
      <c r="D253" s="10" t="str">
        <f>"郑进旺"</f>
        <v>郑进旺</v>
      </c>
      <c r="E253" s="16">
        <v>62</v>
      </c>
      <c r="F253" s="11"/>
    </row>
    <row r="254" spans="1:6" ht="14.25">
      <c r="A254" s="7">
        <v>252</v>
      </c>
      <c r="B254" s="13" t="str">
        <f>"53022023052612421079845"</f>
        <v>53022023052612421079845</v>
      </c>
      <c r="C254" s="10" t="s">
        <v>40</v>
      </c>
      <c r="D254" s="10" t="str">
        <f>"曾桂丹"</f>
        <v>曾桂丹</v>
      </c>
      <c r="E254" s="16">
        <v>60.33</v>
      </c>
      <c r="F254" s="11"/>
    </row>
    <row r="255" spans="1:6" ht="14.25">
      <c r="A255" s="7">
        <v>253</v>
      </c>
      <c r="B255" s="13" t="str">
        <f>"530220230603135501112539"</f>
        <v>530220230603135501112539</v>
      </c>
      <c r="C255" s="10" t="s">
        <v>40</v>
      </c>
      <c r="D255" s="10" t="str">
        <f>"关梢"</f>
        <v>关梢</v>
      </c>
      <c r="E255" s="16">
        <v>55</v>
      </c>
      <c r="F255" s="11"/>
    </row>
    <row r="256" spans="1:6" ht="14.25">
      <c r="A256" s="7">
        <v>254</v>
      </c>
      <c r="B256" s="13" t="str">
        <f>"530220230607090412122050"</f>
        <v>530220230607090412122050</v>
      </c>
      <c r="C256" s="10" t="s">
        <v>40</v>
      </c>
      <c r="D256" s="10" t="str">
        <f>"刘金凤"</f>
        <v>刘金凤</v>
      </c>
      <c r="E256" s="16"/>
      <c r="F256" s="17" t="s">
        <v>8</v>
      </c>
    </row>
    <row r="257" spans="1:6" ht="14.25">
      <c r="A257" s="7">
        <v>255</v>
      </c>
      <c r="B257" s="13" t="str">
        <f>"53022023052319262162787"</f>
        <v>53022023052319262162787</v>
      </c>
      <c r="C257" s="10" t="s">
        <v>41</v>
      </c>
      <c r="D257" s="10" t="str">
        <f>"徐文娟"</f>
        <v>徐文娟</v>
      </c>
      <c r="E257" s="16">
        <v>75.67</v>
      </c>
      <c r="F257" s="11"/>
    </row>
  </sheetData>
  <sheetProtection/>
  <mergeCells count="1">
    <mergeCell ref="A1:F1"/>
  </mergeCells>
  <printOptions/>
  <pageMargins left="0.7513888888888889" right="0.7513888888888889" top="1" bottom="1" header="0.5" footer="0.5"/>
  <pageSetup fitToHeight="0" fitToWidth="1"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2022-07-30T01:43:23Z</dcterms:created>
  <dcterms:modified xsi:type="dcterms:W3CDTF">2023-08-19T05:12:39Z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2C2332CC382B4EC1A91728D4A8BDB255</vt:lpwstr>
  </property>
  <property fmtid="{D5CDD505-2E9C-101B-9397-08002B2CF9AE}" pid="4" name="KSOProductBuildV">
    <vt:lpwstr>2052-12.1.0.15336</vt:lpwstr>
  </property>
</Properties>
</file>